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400" windowHeight="8370" activeTab="1"/>
  </bookViews>
  <sheets>
    <sheet name="通风询价" sheetId="1" r:id="rId1"/>
    <sheet name="风机询价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99" i="2" l="1"/>
  <c r="G98" i="2"/>
  <c r="G96" i="2"/>
  <c r="G95" i="2"/>
  <c r="G100" i="2" s="1"/>
  <c r="G77" i="2"/>
  <c r="G75" i="2"/>
  <c r="G74" i="2"/>
  <c r="G73" i="2"/>
  <c r="G72" i="2"/>
  <c r="G71" i="2"/>
  <c r="G70" i="2"/>
  <c r="G68" i="2"/>
  <c r="G67" i="2"/>
  <c r="G66" i="2"/>
  <c r="G65" i="2"/>
  <c r="G64" i="2"/>
  <c r="G63" i="2"/>
  <c r="G62" i="2"/>
  <c r="G61" i="2"/>
  <c r="G60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G78" i="2" s="1"/>
  <c r="K405" i="1"/>
  <c r="K404" i="1"/>
  <c r="K403" i="1"/>
  <c r="O402" i="1"/>
  <c r="K402" i="1"/>
  <c r="O401" i="1"/>
  <c r="K401" i="1"/>
  <c r="O400" i="1"/>
  <c r="K400" i="1"/>
  <c r="O399" i="1"/>
  <c r="K399" i="1"/>
  <c r="O398" i="1"/>
  <c r="K398" i="1"/>
  <c r="O397" i="1"/>
  <c r="K397" i="1"/>
  <c r="O396" i="1"/>
  <c r="K396" i="1"/>
  <c r="K395" i="1"/>
  <c r="K394" i="1"/>
  <c r="K393" i="1"/>
  <c r="K392" i="1"/>
  <c r="P377" i="1"/>
  <c r="P376" i="1"/>
  <c r="P375" i="1"/>
  <c r="P373" i="1"/>
  <c r="E373" i="1"/>
  <c r="D373" i="1"/>
  <c r="W372" i="1"/>
  <c r="V372" i="1"/>
  <c r="S372" i="1"/>
  <c r="U372" i="1" s="1"/>
  <c r="R372" i="1"/>
  <c r="P372" i="1"/>
  <c r="S371" i="1"/>
  <c r="U371" i="1" s="1"/>
  <c r="P371" i="1"/>
  <c r="W371" i="1" s="1"/>
  <c r="W370" i="1"/>
  <c r="V370" i="1"/>
  <c r="S370" i="1"/>
  <c r="U370" i="1" s="1"/>
  <c r="R370" i="1"/>
  <c r="P370" i="1"/>
  <c r="S369" i="1"/>
  <c r="U369" i="1" s="1"/>
  <c r="P369" i="1"/>
  <c r="W369" i="1" s="1"/>
  <c r="W368" i="1"/>
  <c r="V368" i="1"/>
  <c r="S368" i="1"/>
  <c r="U368" i="1" s="1"/>
  <c r="R368" i="1"/>
  <c r="P368" i="1"/>
  <c r="S367" i="1"/>
  <c r="U367" i="1" s="1"/>
  <c r="P367" i="1"/>
  <c r="W367" i="1" s="1"/>
  <c r="W366" i="1"/>
  <c r="S366" i="1"/>
  <c r="U366" i="1" s="1"/>
  <c r="V366" i="1" s="1"/>
  <c r="R366" i="1"/>
  <c r="P366" i="1"/>
  <c r="S365" i="1"/>
  <c r="U365" i="1" s="1"/>
  <c r="P365" i="1"/>
  <c r="W365" i="1" s="1"/>
  <c r="W364" i="1"/>
  <c r="S364" i="1"/>
  <c r="U364" i="1" s="1"/>
  <c r="V364" i="1" s="1"/>
  <c r="R364" i="1"/>
  <c r="P364" i="1"/>
  <c r="S363" i="1"/>
  <c r="U363" i="1" s="1"/>
  <c r="P363" i="1"/>
  <c r="W363" i="1" s="1"/>
  <c r="W362" i="1"/>
  <c r="V362" i="1"/>
  <c r="S362" i="1"/>
  <c r="U362" i="1" s="1"/>
  <c r="R362" i="1"/>
  <c r="P362" i="1"/>
  <c r="S361" i="1"/>
  <c r="U361" i="1" s="1"/>
  <c r="P361" i="1"/>
  <c r="W361" i="1" s="1"/>
  <c r="W360" i="1"/>
  <c r="V360" i="1"/>
  <c r="S360" i="1"/>
  <c r="U360" i="1" s="1"/>
  <c r="R360" i="1"/>
  <c r="P360" i="1"/>
  <c r="S359" i="1"/>
  <c r="U359" i="1" s="1"/>
  <c r="P359" i="1"/>
  <c r="W359" i="1" s="1"/>
  <c r="W358" i="1"/>
  <c r="S358" i="1"/>
  <c r="U358" i="1" s="1"/>
  <c r="V358" i="1" s="1"/>
  <c r="R358" i="1"/>
  <c r="P358" i="1"/>
  <c r="S357" i="1"/>
  <c r="U357" i="1" s="1"/>
  <c r="P357" i="1"/>
  <c r="W357" i="1" s="1"/>
  <c r="W356" i="1"/>
  <c r="V356" i="1"/>
  <c r="S356" i="1"/>
  <c r="U356" i="1" s="1"/>
  <c r="R356" i="1"/>
  <c r="P356" i="1"/>
  <c r="S355" i="1"/>
  <c r="U355" i="1" s="1"/>
  <c r="P355" i="1"/>
  <c r="W355" i="1" s="1"/>
  <c r="W354" i="1"/>
  <c r="V354" i="1"/>
  <c r="S354" i="1"/>
  <c r="U354" i="1" s="1"/>
  <c r="R354" i="1"/>
  <c r="P354" i="1"/>
  <c r="S353" i="1"/>
  <c r="U353" i="1" s="1"/>
  <c r="P353" i="1"/>
  <c r="W353" i="1" s="1"/>
  <c r="P352" i="1"/>
  <c r="D352" i="1"/>
  <c r="P351" i="1"/>
  <c r="W351" i="1" s="1"/>
  <c r="W350" i="1"/>
  <c r="S350" i="1"/>
  <c r="U350" i="1" s="1"/>
  <c r="R350" i="1"/>
  <c r="V350" i="1" s="1"/>
  <c r="P350" i="1"/>
  <c r="P349" i="1"/>
  <c r="W349" i="1" s="1"/>
  <c r="G348" i="1"/>
  <c r="F348" i="1"/>
  <c r="P348" i="1" s="1"/>
  <c r="S348" i="1" s="1"/>
  <c r="U348" i="1" s="1"/>
  <c r="W347" i="1"/>
  <c r="S347" i="1"/>
  <c r="U347" i="1" s="1"/>
  <c r="R347" i="1"/>
  <c r="V347" i="1" s="1"/>
  <c r="P347" i="1"/>
  <c r="P346" i="1"/>
  <c r="W346" i="1" s="1"/>
  <c r="L346" i="1"/>
  <c r="S345" i="1"/>
  <c r="U345" i="1" s="1"/>
  <c r="P345" i="1"/>
  <c r="W345" i="1" s="1"/>
  <c r="W344" i="1"/>
  <c r="V344" i="1"/>
  <c r="S344" i="1"/>
  <c r="U344" i="1" s="1"/>
  <c r="R344" i="1"/>
  <c r="P344" i="1"/>
  <c r="S343" i="1"/>
  <c r="U343" i="1" s="1"/>
  <c r="P343" i="1"/>
  <c r="W343" i="1" s="1"/>
  <c r="W342" i="1"/>
  <c r="S342" i="1"/>
  <c r="U342" i="1" s="1"/>
  <c r="V342" i="1" s="1"/>
  <c r="R342" i="1"/>
  <c r="P342" i="1"/>
  <c r="S341" i="1"/>
  <c r="U341" i="1" s="1"/>
  <c r="P341" i="1"/>
  <c r="W341" i="1" s="1"/>
  <c r="W340" i="1"/>
  <c r="V340" i="1"/>
  <c r="S340" i="1"/>
  <c r="U340" i="1" s="1"/>
  <c r="R340" i="1"/>
  <c r="P340" i="1"/>
  <c r="S339" i="1"/>
  <c r="U339" i="1" s="1"/>
  <c r="P339" i="1"/>
  <c r="W339" i="1" s="1"/>
  <c r="W338" i="1"/>
  <c r="V338" i="1"/>
  <c r="S338" i="1"/>
  <c r="U338" i="1" s="1"/>
  <c r="R338" i="1"/>
  <c r="P338" i="1"/>
  <c r="S337" i="1"/>
  <c r="U337" i="1" s="1"/>
  <c r="P337" i="1"/>
  <c r="W337" i="1" s="1"/>
  <c r="W336" i="1"/>
  <c r="V336" i="1"/>
  <c r="S336" i="1"/>
  <c r="U336" i="1" s="1"/>
  <c r="R336" i="1"/>
  <c r="P336" i="1"/>
  <c r="S335" i="1"/>
  <c r="U335" i="1" s="1"/>
  <c r="P335" i="1"/>
  <c r="W335" i="1" s="1"/>
  <c r="W334" i="1"/>
  <c r="S334" i="1"/>
  <c r="U334" i="1" s="1"/>
  <c r="V334" i="1" s="1"/>
  <c r="R334" i="1"/>
  <c r="P334" i="1"/>
  <c r="S333" i="1"/>
  <c r="U333" i="1" s="1"/>
  <c r="P333" i="1"/>
  <c r="W333" i="1" s="1"/>
  <c r="W332" i="1"/>
  <c r="V332" i="1"/>
  <c r="S332" i="1"/>
  <c r="U332" i="1" s="1"/>
  <c r="R332" i="1"/>
  <c r="P332" i="1"/>
  <c r="S331" i="1"/>
  <c r="U331" i="1" s="1"/>
  <c r="P331" i="1"/>
  <c r="W331" i="1" s="1"/>
  <c r="W330" i="1"/>
  <c r="S330" i="1"/>
  <c r="U330" i="1" s="1"/>
  <c r="V330" i="1" s="1"/>
  <c r="R330" i="1"/>
  <c r="P330" i="1"/>
  <c r="S329" i="1"/>
  <c r="U329" i="1" s="1"/>
  <c r="P329" i="1"/>
  <c r="W329" i="1" s="1"/>
  <c r="W328" i="1"/>
  <c r="V328" i="1"/>
  <c r="S328" i="1"/>
  <c r="U328" i="1" s="1"/>
  <c r="R328" i="1"/>
  <c r="P328" i="1"/>
  <c r="S327" i="1"/>
  <c r="U327" i="1" s="1"/>
  <c r="P327" i="1"/>
  <c r="W327" i="1" s="1"/>
  <c r="W326" i="1"/>
  <c r="S326" i="1"/>
  <c r="U326" i="1" s="1"/>
  <c r="V326" i="1" s="1"/>
  <c r="R326" i="1"/>
  <c r="P326" i="1"/>
  <c r="S325" i="1"/>
  <c r="U325" i="1" s="1"/>
  <c r="P325" i="1"/>
  <c r="W325" i="1" s="1"/>
  <c r="W324" i="1"/>
  <c r="V324" i="1"/>
  <c r="S324" i="1"/>
  <c r="U324" i="1" s="1"/>
  <c r="R324" i="1"/>
  <c r="P324" i="1"/>
  <c r="S323" i="1"/>
  <c r="U323" i="1" s="1"/>
  <c r="P323" i="1"/>
  <c r="W323" i="1" s="1"/>
  <c r="W322" i="1"/>
  <c r="S322" i="1"/>
  <c r="U322" i="1" s="1"/>
  <c r="V322" i="1" s="1"/>
  <c r="R322" i="1"/>
  <c r="P322" i="1"/>
  <c r="S321" i="1"/>
  <c r="U321" i="1" s="1"/>
  <c r="P321" i="1"/>
  <c r="W321" i="1" s="1"/>
  <c r="W320" i="1"/>
  <c r="V320" i="1"/>
  <c r="S320" i="1"/>
  <c r="U320" i="1" s="1"/>
  <c r="R320" i="1"/>
  <c r="P320" i="1"/>
  <c r="S319" i="1"/>
  <c r="U319" i="1" s="1"/>
  <c r="P319" i="1"/>
  <c r="W319" i="1" s="1"/>
  <c r="W318" i="1"/>
  <c r="S318" i="1"/>
  <c r="U318" i="1" s="1"/>
  <c r="V318" i="1" s="1"/>
  <c r="R318" i="1"/>
  <c r="P318" i="1"/>
  <c r="S317" i="1"/>
  <c r="U317" i="1" s="1"/>
  <c r="P317" i="1"/>
  <c r="W317" i="1" s="1"/>
  <c r="W316" i="1"/>
  <c r="V316" i="1"/>
  <c r="S316" i="1"/>
  <c r="U316" i="1" s="1"/>
  <c r="R316" i="1"/>
  <c r="P316" i="1"/>
  <c r="S315" i="1"/>
  <c r="U315" i="1" s="1"/>
  <c r="P315" i="1"/>
  <c r="W315" i="1" s="1"/>
  <c r="W314" i="1"/>
  <c r="S314" i="1"/>
  <c r="U314" i="1" s="1"/>
  <c r="V314" i="1" s="1"/>
  <c r="R314" i="1"/>
  <c r="P314" i="1"/>
  <c r="S313" i="1"/>
  <c r="U313" i="1" s="1"/>
  <c r="P313" i="1"/>
  <c r="W313" i="1" s="1"/>
  <c r="W312" i="1"/>
  <c r="V312" i="1"/>
  <c r="S312" i="1"/>
  <c r="U312" i="1" s="1"/>
  <c r="R312" i="1"/>
  <c r="P312" i="1"/>
  <c r="S311" i="1"/>
  <c r="U311" i="1" s="1"/>
  <c r="P311" i="1"/>
  <c r="W311" i="1" s="1"/>
  <c r="W310" i="1"/>
  <c r="S310" i="1"/>
  <c r="U310" i="1" s="1"/>
  <c r="V310" i="1" s="1"/>
  <c r="R310" i="1"/>
  <c r="P310" i="1"/>
  <c r="S309" i="1"/>
  <c r="U309" i="1" s="1"/>
  <c r="P309" i="1"/>
  <c r="W309" i="1" s="1"/>
  <c r="W308" i="1"/>
  <c r="V308" i="1"/>
  <c r="S308" i="1"/>
  <c r="U308" i="1" s="1"/>
  <c r="R308" i="1"/>
  <c r="P308" i="1"/>
  <c r="S307" i="1"/>
  <c r="U307" i="1" s="1"/>
  <c r="P307" i="1"/>
  <c r="W307" i="1" s="1"/>
  <c r="D307" i="1"/>
  <c r="F306" i="1"/>
  <c r="D306" i="1"/>
  <c r="P306" i="1" s="1"/>
  <c r="S306" i="1" s="1"/>
  <c r="U306" i="1" s="1"/>
  <c r="C306" i="1"/>
  <c r="S305" i="1"/>
  <c r="U305" i="1" s="1"/>
  <c r="P305" i="1"/>
  <c r="W305" i="1" s="1"/>
  <c r="W304" i="1"/>
  <c r="S304" i="1"/>
  <c r="U304" i="1" s="1"/>
  <c r="V304" i="1" s="1"/>
  <c r="R304" i="1"/>
  <c r="P304" i="1"/>
  <c r="S303" i="1"/>
  <c r="U303" i="1" s="1"/>
  <c r="P303" i="1"/>
  <c r="W303" i="1" s="1"/>
  <c r="P302" i="1"/>
  <c r="C302" i="1"/>
  <c r="F301" i="1"/>
  <c r="P301" i="1" s="1"/>
  <c r="C301" i="1"/>
  <c r="W300" i="1"/>
  <c r="R300" i="1"/>
  <c r="P300" i="1"/>
  <c r="S300" i="1" s="1"/>
  <c r="U300" i="1" s="1"/>
  <c r="W299" i="1"/>
  <c r="U299" i="1"/>
  <c r="S299" i="1"/>
  <c r="R299" i="1"/>
  <c r="V299" i="1" s="1"/>
  <c r="P299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1" i="1"/>
  <c r="R221" i="1" s="1"/>
  <c r="P220" i="1"/>
  <c r="R220" i="1" s="1"/>
  <c r="P219" i="1"/>
  <c r="R219" i="1" s="1"/>
  <c r="P218" i="1"/>
  <c r="R218" i="1" s="1"/>
  <c r="P217" i="1"/>
  <c r="R217" i="1" s="1"/>
  <c r="R216" i="1"/>
  <c r="P216" i="1"/>
  <c r="P215" i="1"/>
  <c r="R215" i="1" s="1"/>
  <c r="P214" i="1"/>
  <c r="R214" i="1" s="1"/>
  <c r="P213" i="1"/>
  <c r="R213" i="1" s="1"/>
  <c r="P212" i="1"/>
  <c r="R212" i="1" s="1"/>
  <c r="P211" i="1"/>
  <c r="R211" i="1" s="1"/>
  <c r="P210" i="1"/>
  <c r="R210" i="1" s="1"/>
  <c r="P209" i="1"/>
  <c r="R209" i="1" s="1"/>
  <c r="R208" i="1"/>
  <c r="P208" i="1"/>
  <c r="P207" i="1"/>
  <c r="R207" i="1" s="1"/>
  <c r="P206" i="1"/>
  <c r="R206" i="1" s="1"/>
  <c r="P205" i="1"/>
  <c r="R205" i="1" s="1"/>
  <c r="P204" i="1"/>
  <c r="R204" i="1" s="1"/>
  <c r="P203" i="1"/>
  <c r="R203" i="1" s="1"/>
  <c r="P202" i="1"/>
  <c r="R202" i="1" s="1"/>
  <c r="P201" i="1"/>
  <c r="R201" i="1" s="1"/>
  <c r="R200" i="1"/>
  <c r="P200" i="1"/>
  <c r="P199" i="1"/>
  <c r="P198" i="1"/>
  <c r="P197" i="1"/>
  <c r="P196" i="1"/>
  <c r="P195" i="1"/>
  <c r="P194" i="1"/>
  <c r="R193" i="1"/>
  <c r="P193" i="1"/>
  <c r="P192" i="1"/>
  <c r="R192" i="1" s="1"/>
  <c r="P191" i="1"/>
  <c r="R191" i="1" s="1"/>
  <c r="P190" i="1"/>
  <c r="R190" i="1" s="1"/>
  <c r="P189" i="1"/>
  <c r="R189" i="1" s="1"/>
  <c r="P188" i="1"/>
  <c r="R188" i="1" s="1"/>
  <c r="P187" i="1"/>
  <c r="R187" i="1" s="1"/>
  <c r="P186" i="1"/>
  <c r="R186" i="1" s="1"/>
  <c r="R185" i="1"/>
  <c r="P185" i="1"/>
  <c r="P184" i="1"/>
  <c r="R184" i="1" s="1"/>
  <c r="P183" i="1"/>
  <c r="R183" i="1" s="1"/>
  <c r="P182" i="1"/>
  <c r="R182" i="1" s="1"/>
  <c r="P181" i="1"/>
  <c r="R181" i="1" s="1"/>
  <c r="P180" i="1"/>
  <c r="R180" i="1" s="1"/>
  <c r="P179" i="1"/>
  <c r="R179" i="1" s="1"/>
  <c r="P178" i="1"/>
  <c r="R178" i="1" s="1"/>
  <c r="R177" i="1"/>
  <c r="P177" i="1"/>
  <c r="P176" i="1"/>
  <c r="R176" i="1" s="1"/>
  <c r="P175" i="1"/>
  <c r="R175" i="1" s="1"/>
  <c r="P174" i="1"/>
  <c r="R174" i="1" s="1"/>
  <c r="P173" i="1"/>
  <c r="R173" i="1" s="1"/>
  <c r="P172" i="1"/>
  <c r="R172" i="1" s="1"/>
  <c r="P171" i="1"/>
  <c r="R171" i="1" s="1"/>
  <c r="P170" i="1"/>
  <c r="R170" i="1" s="1"/>
  <c r="R169" i="1"/>
  <c r="P169" i="1"/>
  <c r="P168" i="1"/>
  <c r="R168" i="1" s="1"/>
  <c r="P167" i="1"/>
  <c r="R167" i="1" s="1"/>
  <c r="P166" i="1"/>
  <c r="R166" i="1" s="1"/>
  <c r="P165" i="1"/>
  <c r="R165" i="1" s="1"/>
  <c r="P164" i="1"/>
  <c r="R164" i="1" s="1"/>
  <c r="P163" i="1"/>
  <c r="R163" i="1" s="1"/>
  <c r="P162" i="1"/>
  <c r="R162" i="1" s="1"/>
  <c r="R161" i="1"/>
  <c r="P161" i="1"/>
  <c r="P160" i="1"/>
  <c r="R160" i="1" s="1"/>
  <c r="P159" i="1"/>
  <c r="R159" i="1" s="1"/>
  <c r="P158" i="1"/>
  <c r="R158" i="1" s="1"/>
  <c r="P157" i="1"/>
  <c r="R157" i="1" s="1"/>
  <c r="P156" i="1"/>
  <c r="R156" i="1" s="1"/>
  <c r="P155" i="1"/>
  <c r="R155" i="1" s="1"/>
  <c r="P154" i="1"/>
  <c r="R154" i="1" s="1"/>
  <c r="R153" i="1"/>
  <c r="P153" i="1"/>
  <c r="P152" i="1"/>
  <c r="R152" i="1" s="1"/>
  <c r="P151" i="1"/>
  <c r="R151" i="1" s="1"/>
  <c r="P150" i="1"/>
  <c r="R150" i="1" s="1"/>
  <c r="P149" i="1"/>
  <c r="R149" i="1" s="1"/>
  <c r="P148" i="1"/>
  <c r="R148" i="1" s="1"/>
  <c r="P147" i="1"/>
  <c r="R147" i="1" s="1"/>
  <c r="P146" i="1"/>
  <c r="R146" i="1" s="1"/>
  <c r="R145" i="1"/>
  <c r="P145" i="1"/>
  <c r="P144" i="1"/>
  <c r="R144" i="1" s="1"/>
  <c r="P143" i="1"/>
  <c r="R143" i="1" s="1"/>
  <c r="P142" i="1"/>
  <c r="R142" i="1" s="1"/>
  <c r="P141" i="1"/>
  <c r="R141" i="1" s="1"/>
  <c r="P140" i="1"/>
  <c r="R140" i="1" s="1"/>
  <c r="P139" i="1"/>
  <c r="R139" i="1" s="1"/>
  <c r="P138" i="1"/>
  <c r="R138" i="1" s="1"/>
  <c r="R137" i="1"/>
  <c r="P137" i="1"/>
  <c r="P136" i="1"/>
  <c r="R136" i="1" s="1"/>
  <c r="P135" i="1"/>
  <c r="R135" i="1" s="1"/>
  <c r="P134" i="1"/>
  <c r="R134" i="1" s="1"/>
  <c r="P133" i="1"/>
  <c r="R133" i="1" s="1"/>
  <c r="P132" i="1"/>
  <c r="R132" i="1" s="1"/>
  <c r="P131" i="1"/>
  <c r="R131" i="1" s="1"/>
  <c r="P130" i="1"/>
  <c r="R130" i="1" s="1"/>
  <c r="R129" i="1"/>
  <c r="P129" i="1"/>
  <c r="P128" i="1"/>
  <c r="R128" i="1" s="1"/>
  <c r="P127" i="1"/>
  <c r="R127" i="1" s="1"/>
  <c r="P126" i="1"/>
  <c r="R126" i="1" s="1"/>
  <c r="P125" i="1"/>
  <c r="R125" i="1" s="1"/>
  <c r="P124" i="1"/>
  <c r="R124" i="1" s="1"/>
  <c r="P123" i="1"/>
  <c r="R123" i="1" s="1"/>
  <c r="P122" i="1"/>
  <c r="R122" i="1" s="1"/>
  <c r="R121" i="1"/>
  <c r="P121" i="1"/>
  <c r="P120" i="1"/>
  <c r="R120" i="1" s="1"/>
  <c r="P119" i="1"/>
  <c r="R119" i="1" s="1"/>
  <c r="P118" i="1"/>
  <c r="R118" i="1" s="1"/>
  <c r="P117" i="1"/>
  <c r="R117" i="1" s="1"/>
  <c r="P116" i="1"/>
  <c r="R116" i="1" s="1"/>
  <c r="P115" i="1"/>
  <c r="R115" i="1" s="1"/>
  <c r="P114" i="1"/>
  <c r="R114" i="1" s="1"/>
  <c r="R113" i="1"/>
  <c r="P113" i="1"/>
  <c r="P112" i="1"/>
  <c r="R112" i="1" s="1"/>
  <c r="P111" i="1"/>
  <c r="R111" i="1" s="1"/>
  <c r="P110" i="1"/>
  <c r="R110" i="1" s="1"/>
  <c r="P109" i="1"/>
  <c r="R109" i="1" s="1"/>
  <c r="P108" i="1"/>
  <c r="R108" i="1" s="1"/>
  <c r="P107" i="1"/>
  <c r="R107" i="1" s="1"/>
  <c r="P106" i="1"/>
  <c r="R106" i="1" s="1"/>
  <c r="R105" i="1"/>
  <c r="P105" i="1"/>
  <c r="P104" i="1"/>
  <c r="R104" i="1" s="1"/>
  <c r="P103" i="1"/>
  <c r="R103" i="1" s="1"/>
  <c r="P102" i="1"/>
  <c r="R102" i="1" s="1"/>
  <c r="P101" i="1"/>
  <c r="R101" i="1" s="1"/>
  <c r="P100" i="1"/>
  <c r="R100" i="1" s="1"/>
  <c r="P99" i="1"/>
  <c r="R99" i="1" s="1"/>
  <c r="P98" i="1"/>
  <c r="R98" i="1" s="1"/>
  <c r="R97" i="1"/>
  <c r="P97" i="1"/>
  <c r="P96" i="1"/>
  <c r="R96" i="1" s="1"/>
  <c r="P95" i="1"/>
  <c r="R95" i="1" s="1"/>
  <c r="P94" i="1"/>
  <c r="R94" i="1" s="1"/>
  <c r="P93" i="1"/>
  <c r="R93" i="1" s="1"/>
  <c r="R92" i="1"/>
  <c r="P92" i="1"/>
  <c r="P91" i="1"/>
  <c r="R91" i="1" s="1"/>
  <c r="R90" i="1"/>
  <c r="P90" i="1"/>
  <c r="P89" i="1"/>
  <c r="R89" i="1" s="1"/>
  <c r="R88" i="1"/>
  <c r="P88" i="1"/>
  <c r="P87" i="1"/>
  <c r="R87" i="1" s="1"/>
  <c r="R86" i="1"/>
  <c r="P86" i="1"/>
  <c r="P85" i="1"/>
  <c r="R85" i="1" s="1"/>
  <c r="R84" i="1"/>
  <c r="P84" i="1"/>
  <c r="P83" i="1"/>
  <c r="R83" i="1" s="1"/>
  <c r="R82" i="1"/>
  <c r="P82" i="1"/>
  <c r="P81" i="1"/>
  <c r="R81" i="1" s="1"/>
  <c r="R80" i="1"/>
  <c r="P80" i="1"/>
  <c r="P79" i="1"/>
  <c r="R79" i="1" s="1"/>
  <c r="R78" i="1"/>
  <c r="P78" i="1"/>
  <c r="P77" i="1"/>
  <c r="R77" i="1" s="1"/>
  <c r="R76" i="1"/>
  <c r="P76" i="1"/>
  <c r="P75" i="1"/>
  <c r="R75" i="1" s="1"/>
  <c r="R74" i="1"/>
  <c r="P74" i="1"/>
  <c r="P73" i="1"/>
  <c r="R73" i="1" s="1"/>
  <c r="R72" i="1"/>
  <c r="P72" i="1"/>
  <c r="P71" i="1"/>
  <c r="R71" i="1" s="1"/>
  <c r="R70" i="1"/>
  <c r="P70" i="1"/>
  <c r="P69" i="1"/>
  <c r="R69" i="1" s="1"/>
  <c r="R68" i="1"/>
  <c r="P68" i="1"/>
  <c r="P67" i="1"/>
  <c r="R67" i="1" s="1"/>
  <c r="R66" i="1"/>
  <c r="P66" i="1"/>
  <c r="P65" i="1"/>
  <c r="R65" i="1" s="1"/>
  <c r="R64" i="1"/>
  <c r="P64" i="1"/>
  <c r="P63" i="1"/>
  <c r="R63" i="1" s="1"/>
  <c r="R62" i="1"/>
  <c r="P62" i="1"/>
  <c r="P61" i="1"/>
  <c r="R61" i="1" s="1"/>
  <c r="R60" i="1"/>
  <c r="P60" i="1"/>
  <c r="P59" i="1"/>
  <c r="R59" i="1" s="1"/>
  <c r="R58" i="1"/>
  <c r="P58" i="1"/>
  <c r="P57" i="1"/>
  <c r="R57" i="1" s="1"/>
  <c r="R56" i="1"/>
  <c r="P56" i="1"/>
  <c r="P55" i="1"/>
  <c r="R55" i="1" s="1"/>
  <c r="R54" i="1"/>
  <c r="P54" i="1"/>
  <c r="P53" i="1"/>
  <c r="R53" i="1" s="1"/>
  <c r="R52" i="1"/>
  <c r="P52" i="1"/>
  <c r="P51" i="1"/>
  <c r="R51" i="1" s="1"/>
  <c r="R50" i="1"/>
  <c r="P50" i="1"/>
  <c r="P49" i="1"/>
  <c r="R49" i="1" s="1"/>
  <c r="R48" i="1"/>
  <c r="P48" i="1"/>
  <c r="P47" i="1"/>
  <c r="R47" i="1" s="1"/>
  <c r="R46" i="1"/>
  <c r="P46" i="1"/>
  <c r="P45" i="1"/>
  <c r="R45" i="1" s="1"/>
  <c r="R44" i="1"/>
  <c r="P44" i="1"/>
  <c r="P43" i="1"/>
  <c r="R43" i="1" s="1"/>
  <c r="R42" i="1"/>
  <c r="P42" i="1"/>
  <c r="P41" i="1"/>
  <c r="R41" i="1" s="1"/>
  <c r="R40" i="1"/>
  <c r="P40" i="1"/>
  <c r="P39" i="1"/>
  <c r="R39" i="1" s="1"/>
  <c r="R38" i="1"/>
  <c r="P38" i="1"/>
  <c r="P37" i="1"/>
  <c r="R37" i="1" s="1"/>
  <c r="R36" i="1"/>
  <c r="P36" i="1"/>
  <c r="P35" i="1"/>
  <c r="R35" i="1" s="1"/>
  <c r="R34" i="1"/>
  <c r="P34" i="1"/>
  <c r="P33" i="1"/>
  <c r="R33" i="1" s="1"/>
  <c r="R32" i="1"/>
  <c r="P32" i="1"/>
  <c r="P31" i="1"/>
  <c r="R31" i="1" s="1"/>
  <c r="R30" i="1"/>
  <c r="P30" i="1"/>
  <c r="P29" i="1"/>
  <c r="R29" i="1" s="1"/>
  <c r="R28" i="1"/>
  <c r="P28" i="1"/>
  <c r="P27" i="1"/>
  <c r="R27" i="1" s="1"/>
  <c r="R26" i="1"/>
  <c r="P26" i="1"/>
  <c r="P25" i="1"/>
  <c r="R25" i="1" s="1"/>
  <c r="R24" i="1"/>
  <c r="P24" i="1"/>
  <c r="P23" i="1"/>
  <c r="R23" i="1" s="1"/>
  <c r="R22" i="1"/>
  <c r="P22" i="1"/>
  <c r="P21" i="1"/>
  <c r="R21" i="1" s="1"/>
  <c r="R20" i="1"/>
  <c r="P20" i="1"/>
  <c r="P19" i="1"/>
  <c r="R19" i="1" s="1"/>
  <c r="R18" i="1"/>
  <c r="P18" i="1"/>
  <c r="P17" i="1"/>
  <c r="R17" i="1" s="1"/>
  <c r="R16" i="1"/>
  <c r="P16" i="1"/>
  <c r="P15" i="1"/>
  <c r="R15" i="1" s="1"/>
  <c r="R14" i="1"/>
  <c r="P14" i="1"/>
  <c r="P13" i="1"/>
  <c r="R13" i="1" s="1"/>
  <c r="R12" i="1"/>
  <c r="P12" i="1"/>
  <c r="P11" i="1"/>
  <c r="R11" i="1" s="1"/>
  <c r="R10" i="1"/>
  <c r="P10" i="1"/>
  <c r="P9" i="1"/>
  <c r="R9" i="1" s="1"/>
  <c r="R8" i="1"/>
  <c r="P8" i="1"/>
  <c r="P7" i="1"/>
  <c r="R7" i="1" s="1"/>
  <c r="R6" i="1"/>
  <c r="P6" i="1"/>
  <c r="P5" i="1"/>
  <c r="R5" i="1" s="1"/>
  <c r="R4" i="1"/>
  <c r="P4" i="1"/>
  <c r="P3" i="1"/>
  <c r="R3" i="1" s="1"/>
  <c r="R222" i="1" l="1"/>
  <c r="S302" i="1"/>
  <c r="U302" i="1" s="1"/>
  <c r="W302" i="1"/>
  <c r="R302" i="1"/>
  <c r="S352" i="1"/>
  <c r="U352" i="1" s="1"/>
  <c r="W352" i="1"/>
  <c r="R352" i="1"/>
  <c r="V352" i="1" s="1"/>
  <c r="W306" i="1"/>
  <c r="V300" i="1"/>
  <c r="W301" i="1"/>
  <c r="W374" i="1" s="1"/>
  <c r="X374" i="1" s="1"/>
  <c r="R301" i="1"/>
  <c r="V301" i="1" s="1"/>
  <c r="S301" i="1"/>
  <c r="U301" i="1" s="1"/>
  <c r="R348" i="1"/>
  <c r="V348" i="1" s="1"/>
  <c r="R306" i="1"/>
  <c r="V306" i="1" s="1"/>
  <c r="W348" i="1"/>
  <c r="R373" i="1"/>
  <c r="V373" i="1" s="1"/>
  <c r="W373" i="1"/>
  <c r="R303" i="1"/>
  <c r="V303" i="1" s="1"/>
  <c r="R305" i="1"/>
  <c r="V305" i="1" s="1"/>
  <c r="R307" i="1"/>
  <c r="V307" i="1" s="1"/>
  <c r="R309" i="1"/>
  <c r="V309" i="1" s="1"/>
  <c r="R311" i="1"/>
  <c r="V311" i="1" s="1"/>
  <c r="R313" i="1"/>
  <c r="V313" i="1" s="1"/>
  <c r="R315" i="1"/>
  <c r="V315" i="1" s="1"/>
  <c r="R317" i="1"/>
  <c r="V317" i="1" s="1"/>
  <c r="R319" i="1"/>
  <c r="V319" i="1" s="1"/>
  <c r="R321" i="1"/>
  <c r="V321" i="1" s="1"/>
  <c r="R323" i="1"/>
  <c r="V323" i="1" s="1"/>
  <c r="R325" i="1"/>
  <c r="V325" i="1" s="1"/>
  <c r="R327" i="1"/>
  <c r="V327" i="1" s="1"/>
  <c r="R329" i="1"/>
  <c r="V329" i="1" s="1"/>
  <c r="R331" i="1"/>
  <c r="V331" i="1" s="1"/>
  <c r="R333" i="1"/>
  <c r="V333" i="1" s="1"/>
  <c r="R335" i="1"/>
  <c r="V335" i="1" s="1"/>
  <c r="R337" i="1"/>
  <c r="V337" i="1" s="1"/>
  <c r="R339" i="1"/>
  <c r="V339" i="1" s="1"/>
  <c r="R341" i="1"/>
  <c r="V341" i="1" s="1"/>
  <c r="R343" i="1"/>
  <c r="V343" i="1" s="1"/>
  <c r="R345" i="1"/>
  <c r="V345" i="1" s="1"/>
  <c r="S346" i="1"/>
  <c r="U346" i="1" s="1"/>
  <c r="S349" i="1"/>
  <c r="U349" i="1" s="1"/>
  <c r="S351" i="1"/>
  <c r="U351" i="1" s="1"/>
  <c r="R353" i="1"/>
  <c r="V353" i="1" s="1"/>
  <c r="R355" i="1"/>
  <c r="V355" i="1" s="1"/>
  <c r="R357" i="1"/>
  <c r="V357" i="1" s="1"/>
  <c r="R359" i="1"/>
  <c r="V359" i="1" s="1"/>
  <c r="R361" i="1"/>
  <c r="V361" i="1" s="1"/>
  <c r="R363" i="1"/>
  <c r="V363" i="1" s="1"/>
  <c r="R365" i="1"/>
  <c r="V365" i="1" s="1"/>
  <c r="R367" i="1"/>
  <c r="V367" i="1" s="1"/>
  <c r="R369" i="1"/>
  <c r="V369" i="1" s="1"/>
  <c r="R371" i="1"/>
  <c r="V371" i="1" s="1"/>
  <c r="R346" i="1"/>
  <c r="V346" i="1" s="1"/>
  <c r="R349" i="1"/>
  <c r="V349" i="1" s="1"/>
  <c r="R351" i="1"/>
  <c r="V351" i="1" s="1"/>
  <c r="V302" i="1" l="1"/>
</calcChain>
</file>

<file path=xl/sharedStrings.xml><?xml version="1.0" encoding="utf-8"?>
<sst xmlns="http://schemas.openxmlformats.org/spreadsheetml/2006/main" count="720" uniqueCount="380">
  <si>
    <t>防排烟询价单</t>
  </si>
  <si>
    <t>名称</t>
  </si>
  <si>
    <t>规格</t>
  </si>
  <si>
    <t>地下一层</t>
  </si>
  <si>
    <t>一层</t>
  </si>
  <si>
    <t>二层</t>
  </si>
  <si>
    <t>三层</t>
  </si>
  <si>
    <t>四层</t>
  </si>
  <si>
    <t>五层</t>
  </si>
  <si>
    <t>六层</t>
  </si>
  <si>
    <t>七层</t>
  </si>
  <si>
    <t>八层</t>
  </si>
  <si>
    <t>九层</t>
  </si>
  <si>
    <t>十层</t>
  </si>
  <si>
    <t>十一层</t>
  </si>
  <si>
    <t>顶层</t>
  </si>
  <si>
    <t>汇总</t>
  </si>
  <si>
    <t>单价</t>
  </si>
  <si>
    <t>总价</t>
  </si>
  <si>
    <t>时间</t>
  </si>
  <si>
    <t>公司名称</t>
  </si>
  <si>
    <t>排气扇</t>
  </si>
  <si>
    <t>PF400</t>
  </si>
  <si>
    <t>PF200</t>
  </si>
  <si>
    <t>PF300</t>
  </si>
  <si>
    <t>PF140</t>
  </si>
  <si>
    <t>PF800</t>
  </si>
  <si>
    <t>70℃防火阀</t>
  </si>
  <si>
    <t>φ550</t>
  </si>
  <si>
    <t>φ600</t>
  </si>
  <si>
    <t>φ250</t>
  </si>
  <si>
    <t>400*300</t>
  </si>
  <si>
    <t>400*450</t>
  </si>
  <si>
    <t>600*400</t>
  </si>
  <si>
    <t>600*200</t>
  </si>
  <si>
    <t>600*300</t>
  </si>
  <si>
    <t>500*160</t>
  </si>
  <si>
    <t>φ160</t>
  </si>
  <si>
    <t>φ900</t>
  </si>
  <si>
    <t>700*500</t>
  </si>
  <si>
    <t>φ200</t>
  </si>
  <si>
    <t>1000*500</t>
  </si>
  <si>
    <t>500*250</t>
  </si>
  <si>
    <t>700*300</t>
  </si>
  <si>
    <t>300*120</t>
  </si>
  <si>
    <t>800*600</t>
  </si>
  <si>
    <t>120*120</t>
  </si>
  <si>
    <t>160*160</t>
  </si>
  <si>
    <t>200*160</t>
  </si>
  <si>
    <t>200*120</t>
  </si>
  <si>
    <t>300*300</t>
  </si>
  <si>
    <t>300*160</t>
  </si>
  <si>
    <t>250*250</t>
  </si>
  <si>
    <t>200*200</t>
  </si>
  <si>
    <t>多叶送风口</t>
  </si>
  <si>
    <r>
      <rPr>
        <sz val="11"/>
        <color indexed="8"/>
        <rFont val="宋体"/>
        <charset val="134"/>
      </rPr>
      <t>800*（1000</t>
    </r>
    <r>
      <rPr>
        <sz val="11"/>
        <color indexed="10"/>
        <rFont val="宋体"/>
        <charset val="134"/>
      </rPr>
      <t>+250）</t>
    </r>
  </si>
  <si>
    <r>
      <rPr>
        <sz val="11"/>
        <color indexed="8"/>
        <rFont val="宋体"/>
        <charset val="134"/>
      </rPr>
      <t>（450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*200</t>
    </r>
  </si>
  <si>
    <r>
      <rPr>
        <sz val="11"/>
        <color indexed="8"/>
        <rFont val="宋体"/>
        <charset val="134"/>
      </rPr>
      <t>（800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*600</t>
    </r>
  </si>
  <si>
    <r>
      <rPr>
        <sz val="11"/>
        <color indexed="8"/>
        <rFont val="宋体"/>
        <charset val="134"/>
      </rPr>
      <t>（800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*500</t>
    </r>
  </si>
  <si>
    <r>
      <rPr>
        <sz val="11"/>
        <color indexed="8"/>
        <rFont val="宋体"/>
        <charset val="134"/>
      </rPr>
      <t>（500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*400</t>
    </r>
  </si>
  <si>
    <r>
      <rPr>
        <sz val="11"/>
        <color indexed="8"/>
        <rFont val="宋体"/>
        <charset val="134"/>
      </rPr>
      <t>500*（700</t>
    </r>
    <r>
      <rPr>
        <sz val="11"/>
        <color indexed="10"/>
        <rFont val="宋体"/>
        <charset val="134"/>
      </rPr>
      <t>+250）</t>
    </r>
  </si>
  <si>
    <r>
      <rPr>
        <sz val="11"/>
        <color indexed="8"/>
        <rFont val="宋体"/>
        <charset val="134"/>
      </rPr>
      <t>（1500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*600</t>
    </r>
  </si>
  <si>
    <r>
      <rPr>
        <sz val="11"/>
        <color indexed="8"/>
        <rFont val="宋体"/>
        <charset val="134"/>
      </rPr>
      <t>（600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*400</t>
    </r>
  </si>
  <si>
    <r>
      <rPr>
        <sz val="11"/>
        <color indexed="8"/>
        <rFont val="宋体"/>
        <charset val="134"/>
      </rPr>
      <t>450*（1500</t>
    </r>
    <r>
      <rPr>
        <sz val="11"/>
        <color indexed="10"/>
        <rFont val="宋体"/>
        <charset val="134"/>
      </rPr>
      <t>+250）</t>
    </r>
  </si>
  <si>
    <r>
      <rPr>
        <sz val="11"/>
        <color indexed="8"/>
        <rFont val="宋体"/>
        <charset val="134"/>
      </rPr>
      <t>（700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*500</t>
    </r>
  </si>
  <si>
    <r>
      <rPr>
        <sz val="11"/>
        <color indexed="8"/>
        <rFont val="宋体"/>
        <charset val="134"/>
      </rPr>
      <t>600*（700</t>
    </r>
    <r>
      <rPr>
        <sz val="11"/>
        <color indexed="10"/>
        <rFont val="宋体"/>
        <charset val="134"/>
      </rPr>
      <t>+250）</t>
    </r>
  </si>
  <si>
    <r>
      <rPr>
        <sz val="11"/>
        <color indexed="8"/>
        <rFont val="宋体"/>
        <charset val="134"/>
      </rPr>
      <t>（1250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*800</t>
    </r>
  </si>
  <si>
    <t>多叶排烟口</t>
  </si>
  <si>
    <r>
      <rPr>
        <sz val="11"/>
        <color indexed="8"/>
        <rFont val="宋体"/>
        <charset val="134"/>
      </rPr>
      <t>（700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*400</t>
    </r>
  </si>
  <si>
    <r>
      <rPr>
        <sz val="11"/>
        <color indexed="8"/>
        <rFont val="宋体"/>
        <charset val="134"/>
      </rPr>
      <t>（700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*600</t>
    </r>
  </si>
  <si>
    <r>
      <rPr>
        <sz val="11"/>
        <color indexed="8"/>
        <rFont val="宋体"/>
        <charset val="134"/>
      </rPr>
      <t>（500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*300</t>
    </r>
  </si>
  <si>
    <r>
      <rPr>
        <sz val="11"/>
        <color indexed="8"/>
        <rFont val="宋体"/>
        <charset val="134"/>
      </rPr>
      <t>（600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*500</t>
    </r>
  </si>
  <si>
    <r>
      <rPr>
        <sz val="11"/>
        <color indexed="8"/>
        <rFont val="宋体"/>
        <charset val="134"/>
      </rPr>
      <t>（500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*250</t>
    </r>
  </si>
  <si>
    <r>
      <rPr>
        <sz val="11"/>
        <color indexed="8"/>
        <rFont val="宋体"/>
        <charset val="134"/>
      </rPr>
      <t>（400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*300</t>
    </r>
  </si>
  <si>
    <r>
      <rPr>
        <sz val="11"/>
        <color indexed="8"/>
        <rFont val="宋体"/>
        <charset val="134"/>
      </rPr>
      <t>（1000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*600</t>
    </r>
  </si>
  <si>
    <t>1000*1400*600</t>
  </si>
  <si>
    <r>
      <rPr>
        <sz val="11"/>
        <color indexed="8"/>
        <rFont val="宋体"/>
        <charset val="134"/>
      </rPr>
      <t>（800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*400</t>
    </r>
  </si>
  <si>
    <r>
      <rPr>
        <sz val="11"/>
        <color indexed="8"/>
        <rFont val="宋体"/>
        <charset val="134"/>
      </rPr>
      <t>（1250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*700</t>
    </r>
  </si>
  <si>
    <r>
      <rPr>
        <sz val="11"/>
        <color indexed="8"/>
        <rFont val="宋体"/>
        <charset val="134"/>
      </rPr>
      <t>（1200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*600</t>
    </r>
  </si>
  <si>
    <r>
      <rPr>
        <sz val="11"/>
        <color indexed="8"/>
        <rFont val="宋体"/>
        <charset val="134"/>
      </rPr>
      <t>（1200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*500</t>
    </r>
  </si>
  <si>
    <r>
      <rPr>
        <sz val="11"/>
        <color indexed="8"/>
        <rFont val="宋体"/>
        <charset val="134"/>
      </rPr>
      <t>（1200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*800</t>
    </r>
  </si>
  <si>
    <r>
      <rPr>
        <sz val="11"/>
        <color indexed="8"/>
        <rFont val="宋体"/>
        <charset val="134"/>
      </rPr>
      <t>（1000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*800</t>
    </r>
  </si>
  <si>
    <r>
      <rPr>
        <sz val="11"/>
        <color indexed="8"/>
        <rFont val="宋体"/>
        <charset val="134"/>
      </rPr>
      <t>（1000</t>
    </r>
    <r>
      <rPr>
        <sz val="11"/>
        <color indexed="10"/>
        <rFont val="宋体"/>
        <charset val="134"/>
      </rPr>
      <t>+250）</t>
    </r>
    <r>
      <rPr>
        <sz val="11"/>
        <color indexed="8"/>
        <rFont val="宋体"/>
        <charset val="134"/>
      </rPr>
      <t>*500</t>
    </r>
  </si>
  <si>
    <t>单层格栅风口，带风阀</t>
  </si>
  <si>
    <t>800*400</t>
  </si>
  <si>
    <t>1500*500</t>
  </si>
  <si>
    <t>1200*500</t>
  </si>
  <si>
    <t>1300*300</t>
  </si>
  <si>
    <t>1300*500</t>
  </si>
  <si>
    <t>1200*300</t>
  </si>
  <si>
    <t>500*600</t>
  </si>
  <si>
    <t>700*400</t>
  </si>
  <si>
    <t>500*700</t>
  </si>
  <si>
    <t>400*400</t>
  </si>
  <si>
    <t>500*400</t>
  </si>
  <si>
    <t>500*120</t>
  </si>
  <si>
    <t>400*200</t>
  </si>
  <si>
    <t>500*500</t>
  </si>
  <si>
    <t>150*150</t>
  </si>
  <si>
    <t>1200*800</t>
  </si>
  <si>
    <t>250*120</t>
  </si>
  <si>
    <t>500*900</t>
  </si>
  <si>
    <t>1250*1000</t>
  </si>
  <si>
    <t>双层格栅风口 带风阀</t>
  </si>
  <si>
    <t>600*800</t>
  </si>
  <si>
    <t>止回阀</t>
  </si>
  <si>
    <t>800*500</t>
  </si>
  <si>
    <t>φ500</t>
  </si>
  <si>
    <t>600*120</t>
  </si>
  <si>
    <t>450*400</t>
  </si>
  <si>
    <t>1000*400</t>
  </si>
  <si>
    <t>电动多叶调节阀</t>
  </si>
  <si>
    <t>500*200</t>
  </si>
  <si>
    <t>300*200</t>
  </si>
  <si>
    <t>600*250</t>
  </si>
  <si>
    <t>1000*600</t>
  </si>
  <si>
    <t>消声静压箱</t>
  </si>
  <si>
    <t>800*600*600</t>
  </si>
  <si>
    <t>镀锌铁皮材质</t>
  </si>
  <si>
    <t>800*1500*800</t>
  </si>
  <si>
    <t>1800*750*1500</t>
  </si>
  <si>
    <t>1200*600*1000</t>
  </si>
  <si>
    <t>1800*800*1200</t>
  </si>
  <si>
    <t>1500*700*700</t>
  </si>
  <si>
    <t>软接头</t>
  </si>
  <si>
    <t>帆布软接   L=300mm</t>
  </si>
  <si>
    <t>φ400</t>
  </si>
  <si>
    <t>φ300</t>
  </si>
  <si>
    <t>φ450</t>
  </si>
  <si>
    <t>φ280</t>
  </si>
  <si>
    <t>280°防火阀</t>
  </si>
  <si>
    <t>φ1000</t>
  </si>
  <si>
    <t>φ800</t>
  </si>
  <si>
    <t>φ700</t>
  </si>
  <si>
    <t>750*500</t>
  </si>
  <si>
    <t>单层格栅风口，叶片水平</t>
  </si>
  <si>
    <t>600*500</t>
  </si>
  <si>
    <t>格栅风口</t>
  </si>
  <si>
    <t>630*250</t>
  </si>
  <si>
    <t>带出效过滤网可调百叶风口</t>
  </si>
  <si>
    <t>200*400</t>
  </si>
  <si>
    <t>单层带过滤网</t>
  </si>
  <si>
    <t>电加热</t>
  </si>
  <si>
    <t>+</t>
  </si>
  <si>
    <t>EH-1-03 300*120</t>
  </si>
  <si>
    <t>EH-3-01450*400</t>
  </si>
  <si>
    <t>EH-1-03 300*200</t>
  </si>
  <si>
    <t>EH-4-01 300*300</t>
  </si>
  <si>
    <t>EH-1-03 1000*500</t>
  </si>
  <si>
    <t>防雨百叶过滤网</t>
  </si>
  <si>
    <t>1000*1500</t>
  </si>
  <si>
    <t>250*500</t>
  </si>
  <si>
    <t>2000*500</t>
  </si>
  <si>
    <t>200*600</t>
  </si>
  <si>
    <t>500*300</t>
  </si>
  <si>
    <t>防雨百叶</t>
  </si>
  <si>
    <t>600*600</t>
  </si>
  <si>
    <t>1200*600</t>
  </si>
  <si>
    <t>2000*600</t>
  </si>
  <si>
    <t>1100*700</t>
  </si>
  <si>
    <t>细叶型斜出风散流器</t>
  </si>
  <si>
    <t>合计</t>
  </si>
  <si>
    <t>新风换气机2-01</t>
  </si>
  <si>
    <t xml:space="preserve"> 风机</t>
  </si>
  <si>
    <t>EF(S)-B1-01</t>
  </si>
  <si>
    <t>EF-B1-01</t>
  </si>
  <si>
    <t>EF-B1-02</t>
  </si>
  <si>
    <t>SF(S)-B1-01</t>
  </si>
  <si>
    <t>SF-B1-01</t>
  </si>
  <si>
    <t>SF-B1-02</t>
  </si>
  <si>
    <t>EF-B1-03</t>
  </si>
  <si>
    <t>SEF-B1-01</t>
  </si>
  <si>
    <t>SF(S)-B1-02</t>
  </si>
  <si>
    <t>SF(S)-B1-03</t>
  </si>
  <si>
    <t>SF(S)-B1-04</t>
  </si>
  <si>
    <t>SF-B1-03</t>
  </si>
  <si>
    <t>SF-B1-04</t>
  </si>
  <si>
    <t>SEF-1-01</t>
  </si>
  <si>
    <t>SEF-1-02</t>
  </si>
  <si>
    <t>EF-1-01</t>
  </si>
  <si>
    <t>EF-1-02</t>
  </si>
  <si>
    <t>EF-1-04</t>
  </si>
  <si>
    <t>MF-2-01</t>
  </si>
  <si>
    <t>MF-3-02</t>
  </si>
  <si>
    <t>MF-3-03</t>
  </si>
  <si>
    <t>SPF-2-01</t>
  </si>
  <si>
    <t>SPF-2-02</t>
  </si>
  <si>
    <t>SEF-2-03</t>
  </si>
  <si>
    <t>MF-2-02</t>
  </si>
  <si>
    <t>SEF-2-02</t>
  </si>
  <si>
    <t>SEF-3-01</t>
  </si>
  <si>
    <t>SF-9-01</t>
  </si>
  <si>
    <t>EF-RF-01</t>
  </si>
  <si>
    <t>EF-RF-02</t>
  </si>
  <si>
    <t>EF-RF-03</t>
  </si>
  <si>
    <t>EF-RF-04</t>
  </si>
  <si>
    <t>RF-15</t>
  </si>
  <si>
    <t>RF-05</t>
  </si>
  <si>
    <t>RF-06</t>
  </si>
  <si>
    <t>RF-07</t>
  </si>
  <si>
    <t>RF-19</t>
  </si>
  <si>
    <t>RF-21</t>
  </si>
  <si>
    <t>RF-03</t>
  </si>
  <si>
    <t>RF-01</t>
  </si>
  <si>
    <t>RF-18</t>
  </si>
  <si>
    <t>RF-23</t>
  </si>
  <si>
    <t>EF-RF-24</t>
  </si>
  <si>
    <t>EF-RF-25</t>
  </si>
  <si>
    <t>SPF-RF-01</t>
  </si>
  <si>
    <t>VPF-RF-01</t>
  </si>
  <si>
    <t>VPF-RF-05</t>
  </si>
  <si>
    <t>EF-RF-26</t>
  </si>
  <si>
    <t>VPF-RF-06</t>
  </si>
  <si>
    <t>SPF-RF-02</t>
  </si>
  <si>
    <t>VPF-RF-02</t>
  </si>
  <si>
    <t>VPF-RF-04</t>
  </si>
  <si>
    <t>EF-RF-27</t>
  </si>
  <si>
    <t>RF-08</t>
  </si>
  <si>
    <t>RF-09</t>
  </si>
  <si>
    <t>RF-10</t>
  </si>
  <si>
    <t>RF-16</t>
  </si>
  <si>
    <t>RF-11</t>
  </si>
  <si>
    <t>RF-12</t>
  </si>
  <si>
    <t>RF-13</t>
  </si>
  <si>
    <t>RF-14</t>
  </si>
  <si>
    <t>RF-17</t>
  </si>
  <si>
    <t>RF-02</t>
  </si>
  <si>
    <t>RF-22</t>
  </si>
  <si>
    <t>RF-20</t>
  </si>
  <si>
    <t>RF-04</t>
  </si>
  <si>
    <t>钢丝网</t>
  </si>
  <si>
    <t>长度</t>
  </si>
  <si>
    <t>宽度</t>
  </si>
  <si>
    <t>风道面积</t>
  </si>
  <si>
    <t>共板法兰个数</t>
  </si>
  <si>
    <t>断开长度</t>
  </si>
  <si>
    <t>公办法兰面积</t>
  </si>
  <si>
    <t>合计面积</t>
  </si>
  <si>
    <t>管道保温面积</t>
  </si>
  <si>
    <t>风道</t>
  </si>
  <si>
    <t>200*100</t>
  </si>
  <si>
    <t>500*320</t>
  </si>
  <si>
    <t xml:space="preserve"> </t>
  </si>
  <si>
    <t>800*300</t>
  </si>
  <si>
    <t>1000*300</t>
  </si>
  <si>
    <t>800*320</t>
  </si>
  <si>
    <t>630*320</t>
  </si>
  <si>
    <t>400*160</t>
  </si>
  <si>
    <t>喇叭口</t>
  </si>
  <si>
    <t>600*160</t>
  </si>
  <si>
    <t>200*250</t>
  </si>
  <si>
    <t>700*200</t>
  </si>
  <si>
    <t>250*160</t>
  </si>
  <si>
    <t>350*160</t>
  </si>
  <si>
    <t>160*120</t>
  </si>
  <si>
    <t>900*300</t>
  </si>
  <si>
    <t>2250*700</t>
  </si>
  <si>
    <t>2500*500</t>
  </si>
  <si>
    <t>1250*400</t>
  </si>
  <si>
    <t>方圆变径管</t>
  </si>
  <si>
    <t>管道保温</t>
  </si>
  <si>
    <t>除湿机</t>
  </si>
  <si>
    <t>贯流式电热空气幕</t>
  </si>
  <si>
    <t>RM1509-D-G</t>
  </si>
  <si>
    <t>RM1512-D-G</t>
  </si>
  <si>
    <r>
      <rPr>
        <sz val="11"/>
        <color indexed="8"/>
        <rFont val="宋体"/>
        <charset val="134"/>
      </rPr>
      <t>镀锌铁皮风管：0.5mm  39元/m</t>
    </r>
    <r>
      <rPr>
        <vertAlign val="superscript"/>
        <sz val="11"/>
        <color indexed="8"/>
        <rFont val="宋体"/>
        <charset val="134"/>
      </rPr>
      <t xml:space="preserve">2                                    </t>
    </r>
    <r>
      <rPr>
        <sz val="11"/>
        <color indexed="8"/>
        <rFont val="宋体"/>
        <charset val="134"/>
      </rPr>
      <t>B1级橡塑保温     1540元/m3</t>
    </r>
  </si>
  <si>
    <t xml:space="preserve">             0.6mm  42元/m2                      B2级橡塑保温      480元/m3</t>
  </si>
  <si>
    <t xml:space="preserve">             0.75mm 48元/m2</t>
  </si>
  <si>
    <t xml:space="preserve">             1.0mm  58元/m2</t>
  </si>
  <si>
    <r>
      <rPr>
        <sz val="11"/>
        <color indexed="8"/>
        <rFont val="宋体"/>
        <charset val="134"/>
      </rPr>
      <t xml:space="preserve">             1.2mm  67元/m2</t>
    </r>
    <r>
      <rPr>
        <b/>
        <sz val="11"/>
        <color indexed="8"/>
        <rFont val="宋体"/>
        <charset val="134"/>
      </rPr>
      <t>（不含安装）</t>
    </r>
  </si>
  <si>
    <t>备注：以上价格含税不含运费</t>
  </si>
  <si>
    <t>山东江瀚中央空调有限公司</t>
  </si>
  <si>
    <t>2015.05.23</t>
  </si>
  <si>
    <t>联系电话：18205345138</t>
  </si>
  <si>
    <t>代号</t>
  </si>
  <si>
    <t>型号</t>
  </si>
  <si>
    <t>数量</t>
  </si>
  <si>
    <t>消防高温排烟风机</t>
  </si>
  <si>
    <t>GYF-NO.5.5l   n=2900rpm  L=12710m3/h  p=402pa  N=4KW</t>
  </si>
  <si>
    <t>高效低噪斜流风机</t>
  </si>
  <si>
    <t>GXF-NO4A   n=1450rpm  L=2472m3/h  p=220pa  N=0.37KW</t>
  </si>
  <si>
    <t>GXF-NO9A   n=960rpm  L=25688m3/h  p=397pa  N=4KW</t>
  </si>
  <si>
    <t>消防高温排烟双速风机</t>
  </si>
  <si>
    <r>
      <rPr>
        <sz val="11"/>
        <color indexed="10"/>
        <rFont val="宋体"/>
        <charset val="134"/>
      </rPr>
      <t>GYF-NO96-S1   n1/n2=2900/1450rpm  L1/L2=9629/4815m3/h  P1/P2=1100/275pa  N1/N2=5.9/1.4K</t>
    </r>
    <r>
      <rPr>
        <sz val="11"/>
        <color indexed="8"/>
        <rFont val="宋体"/>
        <charset val="134"/>
      </rPr>
      <t>W</t>
    </r>
  </si>
  <si>
    <t>超低噪音轴流风机</t>
  </si>
  <si>
    <t>CDZNO2.5T   n=2900rpm  L=1737m3/h  p=208pa  N=0.18KW</t>
  </si>
  <si>
    <t>GXF-NO6A   n=1450rpm  L=10231m3/h  p=472pa  N=2.2KW</t>
  </si>
  <si>
    <t>GXF-N09l   n=1450rpm  L=31500m3/h  p=800pa  N=11KW</t>
  </si>
  <si>
    <t>SF(s)-B1-02</t>
  </si>
  <si>
    <t>GYF-NO7-S1   n1/n2=1450/960rpm  L1/L2=19990/13237m3/h  P1/P2=762/334pa  N1/N2=6/2KW</t>
  </si>
  <si>
    <t>SF(s)-B1-03</t>
  </si>
  <si>
    <t>GYF-NO6-S1   n1/n2=2900/1450rpm  L1/L2=12607/6304m3/h  P1/P2=954/239pa  N1/N2=5.9/1.4KW</t>
  </si>
  <si>
    <t>SF(s)-B1-04</t>
  </si>
  <si>
    <t>GYF-NO5-S1   n1/n2=2900/1450rpm  L1/L2=6000/3000m3/h  P1/P2=750/200pa  N1/N2=3.1/0.8KW</t>
  </si>
  <si>
    <t>EF(s)-B1-02</t>
  </si>
  <si>
    <t>GYF-NO7-S1   n1/n2=1450/960rpm  L1/L2=21997/14565m3/h  P1/P2=707/310pa  N1/N2=6/2KW</t>
  </si>
  <si>
    <t>CDZNO2.5T   n=2900rpm  L=1520m3/h  p=216pa  N=0.18KW</t>
  </si>
  <si>
    <t>GXF-N010l   n=960rpm  L=42469m3/h  p=538pa  N=11KW</t>
  </si>
  <si>
    <t>EF-B1-05</t>
  </si>
  <si>
    <t>CDZNO2.5T   n=290rpm  L=1647m3/h  p=213pa  N=0.18KW</t>
  </si>
  <si>
    <t>SEF-2-01</t>
  </si>
  <si>
    <t>GYF-N011l   n=960rpm  L=51823m3/h  p=517pa  N=15KW</t>
  </si>
  <si>
    <t>GXF-NO9A   n=960rpm  L=28050m3/h  p=325pa  N=4KW</t>
  </si>
  <si>
    <t>GXF-NO10A   n=720rpm  L=30768m3/h  p=359pa  N=5.5KW</t>
  </si>
  <si>
    <t>GXF-NO4.5B   n=1450rpm  L=5400m3/h  p=300pa  N=0.75KW</t>
  </si>
  <si>
    <t>GYF-N091l   n=1450rpm  L=41684m3/h  p=896pa  N=15KW</t>
  </si>
  <si>
    <t>GYF-N091l   n=1450rpm  L=43200m3/h  p=800pa  N=15KW</t>
  </si>
  <si>
    <t>GXF-N07B   n=1450rpm  L=21000m3/h  p=430pa  N=4KW</t>
  </si>
  <si>
    <t>GYF-NO101   n=960rpm  L=42000m3/h  p=670pa  N=11KW</t>
  </si>
  <si>
    <t>MF-3-01</t>
  </si>
  <si>
    <t>GXF-NO5B   n=1450rpm  L=7920m3/h  p=350pa  N=1.1KW</t>
  </si>
  <si>
    <t>EF-9-01</t>
  </si>
  <si>
    <t>屋顶风机</t>
  </si>
  <si>
    <t>GXF-NO5W   n=1450rpm  L=6159m3/h  p=232pa  N=0.75KW</t>
  </si>
  <si>
    <t>GXF-NO10B   n=960rpm  L=32700m3/h  p=670pa  N=11KW</t>
  </si>
  <si>
    <t>VPF-RF-03</t>
  </si>
  <si>
    <t>GXF-NO8B   n=960rpm  L=20309m3/h  p=486pa  N=4KW</t>
  </si>
  <si>
    <t>GXF-NO8B   n=960rpm  L=22000m3/h  p=392pa  N=4KW</t>
  </si>
  <si>
    <t>轴流排烟风机</t>
  </si>
  <si>
    <t>GXF-NO9B   n=960rpm  L=18000m3/h  p=470pa  N=4KW</t>
  </si>
  <si>
    <t>GXF-NO4A   n=1450rpm  L=2600m3/h  p=210pa  N=0.37KW</t>
  </si>
  <si>
    <t>EF-RF-17</t>
  </si>
  <si>
    <t>斜流风机</t>
  </si>
  <si>
    <t>SJG3  n=1400rpm  L=1300m3/h  p=205pa  N=0.25KW</t>
  </si>
  <si>
    <t>EF-RF-12</t>
  </si>
  <si>
    <t>EF-RF-18</t>
  </si>
  <si>
    <t>EF-RF-11</t>
  </si>
  <si>
    <t>EF-RF-23</t>
  </si>
  <si>
    <t>百叶窗式排气扇</t>
  </si>
  <si>
    <t>SF5177  n=1200rpm  L=780m3/h  37W(220V)</t>
  </si>
  <si>
    <t>EF-RF-16</t>
  </si>
  <si>
    <t>EF-RF-10</t>
  </si>
  <si>
    <t>SEF-RF-01</t>
  </si>
  <si>
    <t>GYF-N08l   n=1450rpm  L=24688m3/h  p=774pa  N=7.5KW</t>
  </si>
  <si>
    <t>SEF-RF-04</t>
  </si>
  <si>
    <t>GYF-N07l   n=1450rpm  L=18800m3/h  p=630pa  N=5.5KW</t>
  </si>
  <si>
    <t>EF-RF-22</t>
  </si>
  <si>
    <t>CDZNO2.8T   n=2900rpm  L=2314m3/h  p=267pa  N=0.25KW</t>
  </si>
  <si>
    <t>EF-RF-15</t>
  </si>
  <si>
    <t>EF-RF-20</t>
  </si>
  <si>
    <t>GXF-NO4.5B   n=1450rpm  L=4400m3/h  p=380pa  N=0.75KW</t>
  </si>
  <si>
    <t>SEF-RF-03</t>
  </si>
  <si>
    <t>GYF-N09l   n=1450rpm  L=32000m3/h  p=800pa  N=11KW</t>
  </si>
  <si>
    <t>SEF-RF-09</t>
  </si>
  <si>
    <t>EF-RF-05</t>
  </si>
  <si>
    <t>EF-RF-08</t>
  </si>
  <si>
    <t>EF-RF-21</t>
  </si>
  <si>
    <t>EF-RF-07</t>
  </si>
  <si>
    <t>EF-RF-19</t>
  </si>
  <si>
    <t>EF-RF-06</t>
  </si>
  <si>
    <t>EF-RF-14</t>
  </si>
  <si>
    <t>SEF-RF-02</t>
  </si>
  <si>
    <t>GYF-N08l   n=1450rpm  L=29600m3/h  p=626pa  N=7.5KW</t>
  </si>
  <si>
    <t>EF-RF-13</t>
  </si>
  <si>
    <t>SF-1-01</t>
  </si>
  <si>
    <t>MF-1-01</t>
  </si>
  <si>
    <t>GXF-NO5.5B   n=1450rpm  L=11814m3/h  p=333pa  N=2.2KW</t>
  </si>
  <si>
    <t>EF-1-03</t>
  </si>
  <si>
    <t>GXF-NO5B   n=1450rpm  L=7200m3/h  p=400pa  N=1.1KW</t>
  </si>
  <si>
    <t>GYF-N09l   n=1450rpm  L=31500m3/h  p=800pa  N=11KW</t>
  </si>
  <si>
    <t>圆形管道风机</t>
  </si>
  <si>
    <t>YGF21  n=2900rpm  L=600m3/h  p=215pa  N=0.07KW(22V)</t>
  </si>
  <si>
    <t>SF-1-02</t>
  </si>
  <si>
    <t>GYF-N010l   n=960rpm  L=42469m3/h  p=538pa  N=11KW</t>
  </si>
  <si>
    <t>L=400m3/h  N=55W(220V)</t>
  </si>
  <si>
    <t>L=200m3/h  N=32W(220V)</t>
  </si>
  <si>
    <t>L=300m3/h  N=38W(220V)</t>
  </si>
  <si>
    <t>L=140m3/h  N=30W(220V)</t>
  </si>
  <si>
    <t>L=400m3/h  N=120W(220V)</t>
  </si>
  <si>
    <t>新风换气机</t>
  </si>
  <si>
    <t>BMP-D10XHN02 L=1000m3/h  P=200Pa，送风/排风功率0.3kw，冬季供热功率1.21kw，热回收率73%</t>
  </si>
  <si>
    <t>BMP-D20XHN02 L=2000m3/h  P=230Pa，送风/排风功率0.42kw，冬季供热功率1.5kw，热回收率70%</t>
  </si>
  <si>
    <t>消声静压箱图纸只给出了规格型号没给材质、风道的材质为镀锌钢板</t>
  </si>
  <si>
    <t>EH-1-02 500*250</t>
  </si>
  <si>
    <t>BMR-20 L=2000m3/h  N=14kw</t>
  </si>
  <si>
    <t>BMR-06 L=600m3/h  N=5kw</t>
  </si>
  <si>
    <t>RM09D-G</t>
  </si>
  <si>
    <t>L=1600M3/H,220V/50HZ,N=180W,加热器15KW</t>
  </si>
  <si>
    <t>RM12D-G</t>
  </si>
  <si>
    <t>L=2400M3/H,220V/50HZ,N=250W,加热器24KW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</si>
</sst>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"/>
    <numFmt numFmtId="179" formatCode="0.0_ "/>
  </numFmts>
  <fonts count="10" x14ac:knownFonts="1"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1"/>
      <color indexed="10"/>
      <name val="宋体"/>
      <charset val="134"/>
    </font>
    <font>
      <sz val="18"/>
      <color indexed="10"/>
      <name val="宋体"/>
      <charset val="134"/>
    </font>
    <font>
      <sz val="18"/>
      <color indexed="8"/>
      <name val="宋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vertAlign val="superscript"/>
      <sz val="11"/>
      <color indexed="8"/>
      <name val="宋体"/>
      <charset val="134"/>
    </font>
    <font>
      <sz val="9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58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78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78" fontId="0" fillId="3" borderId="1" xfId="0" applyNumberFormat="1" applyFill="1" applyBorder="1" applyAlignment="1">
      <alignment vertical="center"/>
    </xf>
    <xf numFmtId="2" fontId="0" fillId="3" borderId="1" xfId="0" applyNumberFormat="1" applyFill="1" applyBorder="1" applyAlignment="1">
      <alignment vertical="center"/>
    </xf>
    <xf numFmtId="179" fontId="0" fillId="3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178" fontId="0" fillId="0" borderId="1" xfId="0" applyNumberFormat="1" applyFill="1" applyBorder="1" applyAlignment="1">
      <alignment vertical="center"/>
    </xf>
    <xf numFmtId="178" fontId="0" fillId="0" borderId="0" xfId="0" applyNumberForma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5"/>
  <sheetViews>
    <sheetView workbookViewId="0">
      <selection activeCell="Q7" sqref="Q7:Q33"/>
    </sheetView>
  </sheetViews>
  <sheetFormatPr defaultColWidth="9" defaultRowHeight="13.5" x14ac:dyDescent="0.15"/>
  <cols>
    <col min="1" max="1" width="15.875" style="3" customWidth="1"/>
    <col min="2" max="2" width="25.5" style="22" customWidth="1"/>
    <col min="3" max="15" width="12.625" style="3" hidden="1" customWidth="1"/>
    <col min="16" max="16" width="12.625" style="3" customWidth="1"/>
    <col min="17" max="18" width="10.75" style="3" customWidth="1"/>
    <col min="19" max="19" width="0.125" style="3" customWidth="1"/>
    <col min="20" max="20" width="0.375" style="3" hidden="1" customWidth="1"/>
    <col min="21" max="21" width="11.75" style="3" customWidth="1"/>
    <col min="22" max="22" width="13.625" style="3" customWidth="1"/>
    <col min="23" max="23" width="12.125" style="3" customWidth="1"/>
    <col min="24" max="24" width="9.375" style="3"/>
    <col min="25" max="16384" width="9" style="3"/>
  </cols>
  <sheetData>
    <row r="1" spans="1:23" ht="35.25" customHeight="1" x14ac:dyDescent="0.1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</row>
    <row r="2" spans="1:23" ht="18" customHeight="1" x14ac:dyDescent="0.15">
      <c r="A2" s="19" t="s">
        <v>1</v>
      </c>
      <c r="B2" s="23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4" t="s">
        <v>12</v>
      </c>
      <c r="M2" s="24" t="s">
        <v>13</v>
      </c>
      <c r="N2" s="24" t="s">
        <v>14</v>
      </c>
      <c r="O2" s="24" t="s">
        <v>15</v>
      </c>
      <c r="P2" s="24" t="s">
        <v>16</v>
      </c>
      <c r="Q2" s="19" t="s">
        <v>17</v>
      </c>
      <c r="R2" s="19" t="s">
        <v>18</v>
      </c>
      <c r="S2" s="19"/>
      <c r="T2" s="19"/>
      <c r="U2" s="19" t="s">
        <v>19</v>
      </c>
      <c r="V2" s="19" t="s">
        <v>20</v>
      </c>
      <c r="W2" s="19"/>
    </row>
    <row r="3" spans="1:23" ht="13.5" customHeight="1" x14ac:dyDescent="0.15">
      <c r="A3" s="52" t="s">
        <v>21</v>
      </c>
      <c r="B3" s="23" t="s">
        <v>22</v>
      </c>
      <c r="C3" s="19"/>
      <c r="D3" s="19">
        <v>4</v>
      </c>
      <c r="E3" s="19"/>
      <c r="F3" s="19"/>
      <c r="G3" s="19">
        <v>1</v>
      </c>
      <c r="H3" s="19"/>
      <c r="I3" s="19"/>
      <c r="J3" s="19"/>
      <c r="K3" s="19"/>
      <c r="L3" s="19"/>
      <c r="M3" s="19"/>
      <c r="N3" s="19"/>
      <c r="O3" s="19"/>
      <c r="P3" s="19">
        <f>SUM(C3:O3)</f>
        <v>5</v>
      </c>
      <c r="Q3" s="19">
        <v>129</v>
      </c>
      <c r="R3" s="19">
        <f>Q3*P3</f>
        <v>645</v>
      </c>
      <c r="S3" s="19"/>
      <c r="T3" s="19"/>
      <c r="U3" s="19"/>
      <c r="V3" s="19"/>
      <c r="W3" s="19"/>
    </row>
    <row r="4" spans="1:23" ht="15" customHeight="1" x14ac:dyDescent="0.15">
      <c r="A4" s="53"/>
      <c r="B4" s="23" t="s">
        <v>23</v>
      </c>
      <c r="C4" s="19">
        <v>1</v>
      </c>
      <c r="D4" s="19">
        <v>2</v>
      </c>
      <c r="E4" s="19">
        <v>4</v>
      </c>
      <c r="F4" s="19">
        <v>11</v>
      </c>
      <c r="G4" s="19">
        <v>7</v>
      </c>
      <c r="H4" s="19">
        <v>6</v>
      </c>
      <c r="I4" s="19">
        <v>6</v>
      </c>
      <c r="J4" s="19">
        <v>6</v>
      </c>
      <c r="K4" s="19">
        <v>8</v>
      </c>
      <c r="L4" s="19">
        <v>6</v>
      </c>
      <c r="M4" s="19">
        <v>8</v>
      </c>
      <c r="N4" s="19">
        <v>8</v>
      </c>
      <c r="O4" s="19"/>
      <c r="P4" s="19">
        <f t="shared" ref="P4" si="0">SUM(C4:O4)</f>
        <v>73</v>
      </c>
      <c r="Q4" s="19">
        <v>85</v>
      </c>
      <c r="R4" s="19">
        <f t="shared" ref="R4" si="1">Q4*P4</f>
        <v>6205</v>
      </c>
      <c r="S4" s="19"/>
      <c r="T4" s="19"/>
      <c r="U4" s="19"/>
      <c r="V4" s="19"/>
      <c r="W4" s="19"/>
    </row>
    <row r="5" spans="1:23" ht="15" customHeight="1" x14ac:dyDescent="0.15">
      <c r="A5" s="53"/>
      <c r="B5" s="23" t="s">
        <v>24</v>
      </c>
      <c r="C5" s="19"/>
      <c r="D5" s="19">
        <v>7</v>
      </c>
      <c r="E5" s="19">
        <v>3</v>
      </c>
      <c r="F5" s="19">
        <v>3</v>
      </c>
      <c r="G5" s="19">
        <v>2</v>
      </c>
      <c r="H5" s="19">
        <v>4</v>
      </c>
      <c r="I5" s="19">
        <v>4</v>
      </c>
      <c r="J5" s="19">
        <v>4</v>
      </c>
      <c r="K5" s="19">
        <v>1</v>
      </c>
      <c r="L5" s="19">
        <v>3</v>
      </c>
      <c r="M5" s="19">
        <v>4</v>
      </c>
      <c r="N5" s="19">
        <v>4</v>
      </c>
      <c r="O5" s="19"/>
      <c r="P5" s="19">
        <f t="shared" ref="P5" si="2">SUM(C5:O5)</f>
        <v>39</v>
      </c>
      <c r="Q5" s="19">
        <v>100</v>
      </c>
      <c r="R5" s="19">
        <f t="shared" ref="R5:R36" si="3">Q5*P5</f>
        <v>3900</v>
      </c>
      <c r="S5" s="19"/>
      <c r="T5" s="19"/>
      <c r="U5" s="19"/>
      <c r="V5" s="19"/>
      <c r="W5" s="19"/>
    </row>
    <row r="6" spans="1:23" ht="15" customHeight="1" x14ac:dyDescent="0.15">
      <c r="A6" s="53"/>
      <c r="B6" s="23" t="s">
        <v>25</v>
      </c>
      <c r="C6" s="19">
        <v>2</v>
      </c>
      <c r="D6" s="19">
        <v>9</v>
      </c>
      <c r="E6" s="19">
        <v>5</v>
      </c>
      <c r="F6" s="19">
        <v>30</v>
      </c>
      <c r="G6" s="19">
        <v>26</v>
      </c>
      <c r="H6" s="19">
        <v>27</v>
      </c>
      <c r="I6" s="19">
        <v>36</v>
      </c>
      <c r="J6" s="19">
        <v>36</v>
      </c>
      <c r="K6" s="19">
        <v>36</v>
      </c>
      <c r="L6" s="19">
        <v>30</v>
      </c>
      <c r="M6" s="19">
        <v>34</v>
      </c>
      <c r="N6" s="19">
        <v>36</v>
      </c>
      <c r="O6" s="19"/>
      <c r="P6" s="19">
        <f t="shared" ref="P6:P36" si="4">SUM(C6:O6)</f>
        <v>307</v>
      </c>
      <c r="Q6" s="19">
        <v>85</v>
      </c>
      <c r="R6" s="19">
        <f t="shared" si="3"/>
        <v>26095</v>
      </c>
      <c r="S6" s="19"/>
      <c r="T6" s="19"/>
      <c r="U6" s="19"/>
      <c r="V6" s="19"/>
      <c r="W6" s="19"/>
    </row>
    <row r="7" spans="1:23" ht="14.25" customHeight="1" x14ac:dyDescent="0.15">
      <c r="A7" s="54"/>
      <c r="B7" s="23" t="s">
        <v>26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>
        <v>1</v>
      </c>
      <c r="O7" s="19"/>
      <c r="P7" s="19">
        <f t="shared" si="4"/>
        <v>1</v>
      </c>
      <c r="Q7" s="19">
        <v>198</v>
      </c>
      <c r="R7" s="19">
        <f t="shared" si="3"/>
        <v>198</v>
      </c>
      <c r="S7" s="19"/>
      <c r="T7" s="19"/>
      <c r="U7" s="19"/>
      <c r="V7" s="19"/>
      <c r="W7" s="19"/>
    </row>
    <row r="8" spans="1:23" ht="15" customHeight="1" x14ac:dyDescent="0.15">
      <c r="A8" s="52" t="s">
        <v>27</v>
      </c>
      <c r="B8" s="23" t="s">
        <v>28</v>
      </c>
      <c r="C8" s="19">
        <v>2</v>
      </c>
      <c r="D8" s="19">
        <v>1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>
        <f t="shared" si="4"/>
        <v>3</v>
      </c>
      <c r="Q8" s="19">
        <v>292</v>
      </c>
      <c r="R8" s="19">
        <f t="shared" si="3"/>
        <v>876</v>
      </c>
      <c r="S8" s="19"/>
      <c r="T8" s="19"/>
      <c r="U8" s="19"/>
      <c r="V8" s="19"/>
      <c r="W8" s="19"/>
    </row>
    <row r="9" spans="1:23" ht="15" customHeight="1" x14ac:dyDescent="0.15">
      <c r="A9" s="53"/>
      <c r="B9" s="23" t="s">
        <v>29</v>
      </c>
      <c r="C9" s="19">
        <v>3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>
        <f t="shared" si="4"/>
        <v>3</v>
      </c>
      <c r="Q9" s="19">
        <v>320</v>
      </c>
      <c r="R9" s="19">
        <f t="shared" si="3"/>
        <v>960</v>
      </c>
      <c r="S9" s="19"/>
      <c r="T9" s="19"/>
      <c r="U9" s="19"/>
      <c r="V9" s="19"/>
      <c r="W9" s="19"/>
    </row>
    <row r="10" spans="1:23" ht="15" customHeight="1" x14ac:dyDescent="0.15">
      <c r="A10" s="53"/>
      <c r="B10" s="23" t="s">
        <v>30</v>
      </c>
      <c r="C10" s="19">
        <v>2</v>
      </c>
      <c r="D10" s="19">
        <v>3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>
        <f t="shared" si="4"/>
        <v>5</v>
      </c>
      <c r="Q10" s="19">
        <v>143</v>
      </c>
      <c r="R10" s="19">
        <f t="shared" si="3"/>
        <v>715</v>
      </c>
      <c r="S10" s="19"/>
      <c r="T10" s="19"/>
      <c r="U10" s="19"/>
      <c r="V10" s="19"/>
      <c r="W10" s="19"/>
    </row>
    <row r="11" spans="1:23" ht="14.25" customHeight="1" x14ac:dyDescent="0.15">
      <c r="A11" s="53"/>
      <c r="B11" s="23" t="s">
        <v>31</v>
      </c>
      <c r="C11" s="19">
        <v>1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>
        <f t="shared" si="4"/>
        <v>1</v>
      </c>
      <c r="Q11" s="19">
        <v>191</v>
      </c>
      <c r="R11" s="19">
        <f t="shared" si="3"/>
        <v>191</v>
      </c>
      <c r="S11" s="19"/>
      <c r="T11" s="19"/>
      <c r="U11" s="19"/>
      <c r="V11" s="19"/>
      <c r="W11" s="19"/>
    </row>
    <row r="12" spans="1:23" ht="15" customHeight="1" x14ac:dyDescent="0.15">
      <c r="A12" s="53"/>
      <c r="B12" s="23" t="s">
        <v>32</v>
      </c>
      <c r="C12" s="19"/>
      <c r="D12" s="19"/>
      <c r="E12" s="19"/>
      <c r="F12" s="19">
        <v>1</v>
      </c>
      <c r="G12" s="19"/>
      <c r="H12" s="19"/>
      <c r="I12" s="19"/>
      <c r="J12" s="19"/>
      <c r="K12" s="19"/>
      <c r="L12" s="19"/>
      <c r="M12" s="19"/>
      <c r="N12" s="19"/>
      <c r="O12" s="19"/>
      <c r="P12" s="19">
        <f t="shared" si="4"/>
        <v>1</v>
      </c>
      <c r="Q12" s="19">
        <v>222</v>
      </c>
      <c r="R12" s="19">
        <f t="shared" si="3"/>
        <v>222</v>
      </c>
      <c r="S12" s="19"/>
      <c r="T12" s="19"/>
      <c r="U12" s="19"/>
      <c r="V12" s="19"/>
      <c r="W12" s="19"/>
    </row>
    <row r="13" spans="1:23" ht="15" customHeight="1" x14ac:dyDescent="0.15">
      <c r="A13" s="53"/>
      <c r="B13" s="23" t="s">
        <v>33</v>
      </c>
      <c r="C13" s="19">
        <v>1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>
        <f t="shared" si="4"/>
        <v>1</v>
      </c>
      <c r="Q13" s="19">
        <v>254</v>
      </c>
      <c r="R13" s="19">
        <f t="shared" si="3"/>
        <v>254</v>
      </c>
      <c r="S13" s="19"/>
      <c r="T13" s="19"/>
      <c r="U13" s="19"/>
      <c r="V13" s="19"/>
      <c r="W13" s="19"/>
    </row>
    <row r="14" spans="1:23" ht="15" customHeight="1" x14ac:dyDescent="0.15">
      <c r="A14" s="53"/>
      <c r="B14" s="23" t="s">
        <v>34</v>
      </c>
      <c r="C14" s="19"/>
      <c r="D14" s="19"/>
      <c r="E14" s="19"/>
      <c r="F14" s="19"/>
      <c r="G14" s="19"/>
      <c r="H14" s="19"/>
      <c r="I14" s="19">
        <v>1</v>
      </c>
      <c r="J14" s="19"/>
      <c r="K14" s="19"/>
      <c r="L14" s="19"/>
      <c r="M14" s="19">
        <v>1</v>
      </c>
      <c r="N14" s="19">
        <v>1</v>
      </c>
      <c r="O14" s="19"/>
      <c r="P14" s="19">
        <f t="shared" si="4"/>
        <v>3</v>
      </c>
      <c r="Q14" s="19">
        <v>204</v>
      </c>
      <c r="R14" s="19">
        <f t="shared" si="3"/>
        <v>612</v>
      </c>
      <c r="S14" s="19"/>
      <c r="T14" s="19"/>
      <c r="U14" s="19"/>
      <c r="V14" s="19"/>
      <c r="W14" s="19"/>
    </row>
    <row r="15" spans="1:23" ht="15" customHeight="1" x14ac:dyDescent="0.15">
      <c r="A15" s="53"/>
      <c r="B15" s="23" t="s">
        <v>35</v>
      </c>
      <c r="C15" s="19"/>
      <c r="D15" s="19"/>
      <c r="E15" s="19"/>
      <c r="F15" s="19"/>
      <c r="G15" s="19"/>
      <c r="H15" s="19"/>
      <c r="I15" s="19"/>
      <c r="J15" s="19"/>
      <c r="K15" s="19"/>
      <c r="L15" s="19">
        <v>1</v>
      </c>
      <c r="M15" s="19"/>
      <c r="N15" s="19"/>
      <c r="O15" s="19"/>
      <c r="P15" s="19">
        <f t="shared" si="4"/>
        <v>1</v>
      </c>
      <c r="Q15" s="19">
        <v>229</v>
      </c>
      <c r="R15" s="19">
        <f t="shared" si="3"/>
        <v>229</v>
      </c>
      <c r="S15" s="19"/>
      <c r="T15" s="19"/>
      <c r="U15" s="19"/>
      <c r="V15" s="19"/>
      <c r="W15" s="19"/>
    </row>
    <row r="16" spans="1:23" ht="15" customHeight="1" x14ac:dyDescent="0.15">
      <c r="A16" s="53"/>
      <c r="B16" s="23" t="s">
        <v>36</v>
      </c>
      <c r="C16" s="19">
        <v>1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>
        <f t="shared" si="4"/>
        <v>1</v>
      </c>
      <c r="Q16" s="19">
        <v>178</v>
      </c>
      <c r="R16" s="19">
        <f t="shared" si="3"/>
        <v>178</v>
      </c>
      <c r="S16" s="19"/>
      <c r="T16" s="19"/>
      <c r="U16" s="19"/>
      <c r="V16" s="19"/>
      <c r="W16" s="19"/>
    </row>
    <row r="17" spans="1:23" ht="15" customHeight="1" x14ac:dyDescent="0.15">
      <c r="A17" s="53"/>
      <c r="B17" s="23" t="s">
        <v>37</v>
      </c>
      <c r="C17" s="19"/>
      <c r="D17" s="19"/>
      <c r="E17" s="19"/>
      <c r="F17" s="19"/>
      <c r="G17" s="19"/>
      <c r="H17" s="19"/>
      <c r="I17" s="19"/>
      <c r="J17" s="19"/>
      <c r="K17" s="19"/>
      <c r="L17" s="19">
        <v>1</v>
      </c>
      <c r="M17" s="19"/>
      <c r="N17" s="19"/>
      <c r="O17" s="19"/>
      <c r="P17" s="19">
        <f t="shared" si="4"/>
        <v>1</v>
      </c>
      <c r="Q17" s="19">
        <v>109</v>
      </c>
      <c r="R17" s="19">
        <f t="shared" si="3"/>
        <v>109</v>
      </c>
      <c r="S17" s="19"/>
      <c r="T17" s="19"/>
      <c r="U17" s="19"/>
      <c r="V17" s="19"/>
      <c r="W17" s="19"/>
    </row>
    <row r="18" spans="1:23" ht="15" customHeight="1" x14ac:dyDescent="0.15">
      <c r="A18" s="53"/>
      <c r="B18" s="23" t="s">
        <v>38</v>
      </c>
      <c r="C18" s="19">
        <v>1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>
        <f t="shared" si="4"/>
        <v>1</v>
      </c>
      <c r="Q18" s="19">
        <v>523</v>
      </c>
      <c r="R18" s="19">
        <f t="shared" si="3"/>
        <v>523</v>
      </c>
      <c r="S18" s="19"/>
      <c r="T18" s="19"/>
      <c r="U18" s="19"/>
      <c r="V18" s="19"/>
      <c r="W18" s="19"/>
    </row>
    <row r="19" spans="1:23" ht="15" customHeight="1" x14ac:dyDescent="0.15">
      <c r="A19" s="53"/>
      <c r="B19" s="23" t="s">
        <v>39</v>
      </c>
      <c r="C19" s="19">
        <v>1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>
        <f t="shared" si="4"/>
        <v>1</v>
      </c>
      <c r="Q19" s="19">
        <v>301</v>
      </c>
      <c r="R19" s="19">
        <f t="shared" si="3"/>
        <v>301</v>
      </c>
      <c r="S19" s="19"/>
      <c r="T19" s="19"/>
      <c r="U19" s="19"/>
      <c r="V19" s="19"/>
      <c r="W19" s="19"/>
    </row>
    <row r="20" spans="1:23" ht="15" customHeight="1" x14ac:dyDescent="0.15">
      <c r="A20" s="53"/>
      <c r="B20" s="23" t="s">
        <v>40</v>
      </c>
      <c r="C20" s="19">
        <v>1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>
        <f t="shared" si="4"/>
        <v>1</v>
      </c>
      <c r="Q20" s="19">
        <v>123</v>
      </c>
      <c r="R20" s="19">
        <f t="shared" si="3"/>
        <v>123</v>
      </c>
      <c r="S20" s="19"/>
      <c r="T20" s="19"/>
      <c r="U20" s="19"/>
      <c r="V20" s="19"/>
      <c r="W20" s="19"/>
    </row>
    <row r="21" spans="1:23" ht="15" customHeight="1" x14ac:dyDescent="0.15">
      <c r="A21" s="53"/>
      <c r="B21" s="23" t="s">
        <v>41</v>
      </c>
      <c r="C21" s="19"/>
      <c r="D21" s="19">
        <v>1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>
        <f t="shared" si="4"/>
        <v>1</v>
      </c>
      <c r="Q21" s="19">
        <v>369</v>
      </c>
      <c r="R21" s="19">
        <f t="shared" si="3"/>
        <v>369</v>
      </c>
      <c r="S21" s="19"/>
      <c r="T21" s="19"/>
      <c r="U21" s="19"/>
      <c r="V21" s="19"/>
      <c r="W21" s="19"/>
    </row>
    <row r="22" spans="1:23" ht="15" customHeight="1" x14ac:dyDescent="0.15">
      <c r="A22" s="53"/>
      <c r="B22" s="23" t="s">
        <v>42</v>
      </c>
      <c r="C22" s="19"/>
      <c r="D22" s="19">
        <v>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>
        <f t="shared" si="4"/>
        <v>1</v>
      </c>
      <c r="Q22" s="19">
        <v>198</v>
      </c>
      <c r="R22" s="19">
        <f t="shared" si="3"/>
        <v>198</v>
      </c>
      <c r="S22" s="19"/>
      <c r="T22" s="19"/>
      <c r="U22" s="19"/>
      <c r="V22" s="19"/>
      <c r="W22" s="19"/>
    </row>
    <row r="23" spans="1:23" ht="18" customHeight="1" x14ac:dyDescent="0.15">
      <c r="A23" s="53"/>
      <c r="B23" s="23" t="s">
        <v>43</v>
      </c>
      <c r="C23" s="19"/>
      <c r="D23" s="19">
        <v>1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>
        <f t="shared" si="4"/>
        <v>1</v>
      </c>
      <c r="Q23" s="19">
        <v>249</v>
      </c>
      <c r="R23" s="19">
        <f t="shared" si="3"/>
        <v>249</v>
      </c>
      <c r="S23" s="19"/>
      <c r="T23" s="19"/>
      <c r="U23" s="19"/>
      <c r="V23" s="19"/>
      <c r="W23" s="19"/>
    </row>
    <row r="24" spans="1:23" ht="18" customHeight="1" x14ac:dyDescent="0.15">
      <c r="A24" s="53"/>
      <c r="B24" s="23" t="s">
        <v>44</v>
      </c>
      <c r="C24" s="19"/>
      <c r="D24" s="19">
        <v>1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>
        <f t="shared" si="4"/>
        <v>1</v>
      </c>
      <c r="Q24" s="19">
        <v>137</v>
      </c>
      <c r="R24" s="19">
        <f t="shared" si="3"/>
        <v>137</v>
      </c>
      <c r="S24" s="19"/>
      <c r="T24" s="19"/>
      <c r="U24" s="19"/>
      <c r="V24" s="19"/>
      <c r="W24" s="19"/>
    </row>
    <row r="25" spans="1:23" ht="18" customHeight="1" x14ac:dyDescent="0.15">
      <c r="A25" s="53"/>
      <c r="B25" s="23" t="s">
        <v>45</v>
      </c>
      <c r="C25" s="19"/>
      <c r="D25" s="19">
        <v>1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>
        <f t="shared" si="4"/>
        <v>1</v>
      </c>
      <c r="Q25" s="19">
        <v>351</v>
      </c>
      <c r="R25" s="19">
        <f t="shared" si="3"/>
        <v>351</v>
      </c>
      <c r="S25" s="19"/>
      <c r="T25" s="19"/>
      <c r="U25" s="19"/>
      <c r="V25" s="19"/>
      <c r="W25" s="19"/>
    </row>
    <row r="26" spans="1:23" ht="15" customHeight="1" x14ac:dyDescent="0.15">
      <c r="A26" s="53"/>
      <c r="B26" s="23" t="s">
        <v>46</v>
      </c>
      <c r="C26" s="19"/>
      <c r="D26" s="19"/>
      <c r="E26" s="19"/>
      <c r="F26" s="19">
        <v>1</v>
      </c>
      <c r="G26" s="19">
        <v>26</v>
      </c>
      <c r="H26" s="19">
        <v>27</v>
      </c>
      <c r="I26" s="19">
        <v>36</v>
      </c>
      <c r="J26" s="19">
        <v>36</v>
      </c>
      <c r="K26" s="19">
        <v>36</v>
      </c>
      <c r="L26" s="19">
        <v>30</v>
      </c>
      <c r="M26" s="19">
        <v>34</v>
      </c>
      <c r="N26" s="19">
        <v>36</v>
      </c>
      <c r="O26" s="19"/>
      <c r="P26" s="19">
        <f t="shared" si="4"/>
        <v>262</v>
      </c>
      <c r="Q26" s="19">
        <v>108</v>
      </c>
      <c r="R26" s="19">
        <f t="shared" si="3"/>
        <v>28296</v>
      </c>
      <c r="S26" s="19"/>
      <c r="T26" s="19"/>
      <c r="U26" s="19"/>
      <c r="V26" s="19"/>
      <c r="W26" s="19"/>
    </row>
    <row r="27" spans="1:23" ht="15" customHeight="1" x14ac:dyDescent="0.15">
      <c r="A27" s="53"/>
      <c r="B27" s="23" t="s">
        <v>47</v>
      </c>
      <c r="C27" s="19"/>
      <c r="D27" s="19"/>
      <c r="E27" s="19"/>
      <c r="F27" s="19">
        <v>1</v>
      </c>
      <c r="G27" s="19"/>
      <c r="H27" s="19"/>
      <c r="I27" s="19"/>
      <c r="J27" s="19"/>
      <c r="K27" s="19"/>
      <c r="L27" s="19">
        <v>1</v>
      </c>
      <c r="M27" s="19"/>
      <c r="N27" s="19"/>
      <c r="O27" s="19"/>
      <c r="P27" s="19">
        <f t="shared" si="4"/>
        <v>2</v>
      </c>
      <c r="Q27" s="19">
        <v>121</v>
      </c>
      <c r="R27" s="19">
        <f t="shared" si="3"/>
        <v>242</v>
      </c>
      <c r="S27" s="27"/>
      <c r="T27" s="27"/>
      <c r="U27" s="19"/>
      <c r="V27" s="27"/>
      <c r="W27" s="27"/>
    </row>
    <row r="28" spans="1:23" ht="18.75" customHeight="1" x14ac:dyDescent="0.15">
      <c r="A28" s="53"/>
      <c r="B28" s="23" t="s">
        <v>48</v>
      </c>
      <c r="C28" s="19"/>
      <c r="D28" s="19"/>
      <c r="E28" s="19"/>
      <c r="F28" s="19">
        <v>1</v>
      </c>
      <c r="G28" s="19"/>
      <c r="H28" s="19"/>
      <c r="I28" s="19"/>
      <c r="J28" s="19"/>
      <c r="K28" s="19"/>
      <c r="L28" s="19"/>
      <c r="M28" s="19"/>
      <c r="N28" s="19"/>
      <c r="O28" s="19"/>
      <c r="P28" s="19">
        <f t="shared" si="4"/>
        <v>1</v>
      </c>
      <c r="Q28" s="28">
        <v>128</v>
      </c>
      <c r="R28" s="19">
        <f t="shared" si="3"/>
        <v>128</v>
      </c>
      <c r="S28" s="19"/>
      <c r="T28" s="19"/>
      <c r="U28" s="19"/>
      <c r="V28" s="28"/>
      <c r="W28" s="19"/>
    </row>
    <row r="29" spans="1:23" ht="18.75" customHeight="1" x14ac:dyDescent="0.15">
      <c r="A29" s="53"/>
      <c r="B29" s="23" t="s">
        <v>49</v>
      </c>
      <c r="C29" s="19"/>
      <c r="D29" s="19"/>
      <c r="E29" s="19"/>
      <c r="F29" s="19"/>
      <c r="G29" s="19"/>
      <c r="H29" s="19">
        <v>1</v>
      </c>
      <c r="I29" s="19">
        <v>2</v>
      </c>
      <c r="J29" s="19">
        <v>2</v>
      </c>
      <c r="K29" s="19"/>
      <c r="L29" s="19"/>
      <c r="M29" s="19"/>
      <c r="N29" s="19"/>
      <c r="O29" s="19"/>
      <c r="P29" s="19">
        <f t="shared" si="4"/>
        <v>5</v>
      </c>
      <c r="Q29" s="19">
        <v>121</v>
      </c>
      <c r="R29" s="19">
        <f t="shared" si="3"/>
        <v>605</v>
      </c>
      <c r="S29" s="29"/>
      <c r="T29" s="29"/>
      <c r="U29" s="19"/>
      <c r="V29" s="29"/>
      <c r="W29" s="29"/>
    </row>
    <row r="30" spans="1:23" ht="18.75" customHeight="1" x14ac:dyDescent="0.15">
      <c r="A30" s="53"/>
      <c r="B30" s="23" t="s">
        <v>50</v>
      </c>
      <c r="C30" s="19"/>
      <c r="D30" s="19"/>
      <c r="E30" s="19"/>
      <c r="F30" s="19"/>
      <c r="G30" s="19">
        <v>1</v>
      </c>
      <c r="H30" s="19">
        <v>2</v>
      </c>
      <c r="I30" s="19">
        <v>2</v>
      </c>
      <c r="J30" s="19">
        <v>2</v>
      </c>
      <c r="K30" s="19">
        <v>2</v>
      </c>
      <c r="L30" s="19">
        <v>1</v>
      </c>
      <c r="M30" s="19">
        <v>2</v>
      </c>
      <c r="N30" s="19">
        <v>2</v>
      </c>
      <c r="O30" s="19"/>
      <c r="P30" s="19">
        <f t="shared" si="4"/>
        <v>14</v>
      </c>
      <c r="Q30" s="19">
        <v>172</v>
      </c>
      <c r="R30" s="19">
        <f t="shared" si="3"/>
        <v>2408</v>
      </c>
      <c r="S30" s="19"/>
      <c r="T30" s="19"/>
      <c r="U30" s="19"/>
      <c r="V30" s="19"/>
      <c r="W30" s="19"/>
    </row>
    <row r="31" spans="1:23" ht="15" customHeight="1" x14ac:dyDescent="0.15">
      <c r="A31" s="53"/>
      <c r="B31" s="23" t="s">
        <v>51</v>
      </c>
      <c r="C31" s="19"/>
      <c r="D31" s="19"/>
      <c r="E31" s="19"/>
      <c r="F31" s="19"/>
      <c r="G31" s="19">
        <v>1</v>
      </c>
      <c r="H31" s="19"/>
      <c r="I31" s="19"/>
      <c r="J31" s="19"/>
      <c r="K31" s="19">
        <v>2</v>
      </c>
      <c r="L31" s="19">
        <v>1</v>
      </c>
      <c r="M31" s="19">
        <v>3</v>
      </c>
      <c r="N31" s="19">
        <v>2</v>
      </c>
      <c r="O31" s="19"/>
      <c r="P31" s="19">
        <f t="shared" si="4"/>
        <v>9</v>
      </c>
      <c r="Q31" s="19">
        <v>144</v>
      </c>
      <c r="R31" s="19">
        <f t="shared" si="3"/>
        <v>1296</v>
      </c>
      <c r="S31" s="19"/>
      <c r="T31" s="19"/>
      <c r="U31" s="19"/>
      <c r="V31" s="19"/>
      <c r="W31" s="19"/>
    </row>
    <row r="32" spans="1:23" ht="15" customHeight="1" x14ac:dyDescent="0.15">
      <c r="A32" s="53"/>
      <c r="B32" s="23" t="s">
        <v>52</v>
      </c>
      <c r="C32" s="19"/>
      <c r="D32" s="19"/>
      <c r="E32" s="19"/>
      <c r="F32" s="19"/>
      <c r="G32" s="19"/>
      <c r="H32" s="19">
        <v>2</v>
      </c>
      <c r="I32" s="19">
        <v>2</v>
      </c>
      <c r="J32" s="19">
        <v>2</v>
      </c>
      <c r="K32" s="19">
        <v>2</v>
      </c>
      <c r="L32" s="19">
        <v>2</v>
      </c>
      <c r="M32" s="19">
        <v>3</v>
      </c>
      <c r="N32" s="19">
        <v>2</v>
      </c>
      <c r="O32" s="19"/>
      <c r="P32" s="19">
        <f t="shared" si="4"/>
        <v>15</v>
      </c>
      <c r="Q32" s="19">
        <v>153</v>
      </c>
      <c r="R32" s="19">
        <f t="shared" si="3"/>
        <v>2295</v>
      </c>
      <c r="S32" s="19"/>
      <c r="T32" s="19"/>
      <c r="U32" s="19"/>
      <c r="V32" s="19"/>
      <c r="W32" s="19"/>
    </row>
    <row r="33" spans="1:23" ht="14.25" customHeight="1" x14ac:dyDescent="0.15">
      <c r="A33" s="54"/>
      <c r="B33" s="23" t="s">
        <v>53</v>
      </c>
      <c r="C33" s="19"/>
      <c r="D33" s="19">
        <v>2</v>
      </c>
      <c r="E33" s="19">
        <v>2</v>
      </c>
      <c r="F33" s="19">
        <v>4</v>
      </c>
      <c r="G33" s="19">
        <v>2</v>
      </c>
      <c r="H33" s="19"/>
      <c r="I33" s="19"/>
      <c r="J33" s="19"/>
      <c r="K33" s="19"/>
      <c r="L33" s="19"/>
      <c r="M33" s="19"/>
      <c r="N33" s="19"/>
      <c r="O33" s="19"/>
      <c r="P33" s="19">
        <f t="shared" si="4"/>
        <v>10</v>
      </c>
      <c r="Q33" s="19">
        <v>134</v>
      </c>
      <c r="R33" s="19">
        <f t="shared" si="3"/>
        <v>1340</v>
      </c>
      <c r="S33" s="19"/>
      <c r="T33" s="19"/>
      <c r="U33" s="19"/>
      <c r="V33" s="19"/>
      <c r="W33" s="19"/>
    </row>
    <row r="34" spans="1:23" ht="15" customHeight="1" x14ac:dyDescent="0.15">
      <c r="A34" s="52" t="s">
        <v>54</v>
      </c>
      <c r="B34" s="26" t="s">
        <v>55</v>
      </c>
      <c r="C34" s="19">
        <v>1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>
        <f t="shared" si="4"/>
        <v>1</v>
      </c>
      <c r="Q34" s="19">
        <v>704</v>
      </c>
      <c r="R34" s="19">
        <f t="shared" si="3"/>
        <v>704</v>
      </c>
      <c r="S34" s="19"/>
      <c r="T34" s="19"/>
      <c r="U34" s="19"/>
      <c r="V34" s="19"/>
      <c r="W34" s="19"/>
    </row>
    <row r="35" spans="1:23" ht="15" customHeight="1" x14ac:dyDescent="0.15">
      <c r="A35" s="53"/>
      <c r="B35" s="26" t="s">
        <v>56</v>
      </c>
      <c r="C35" s="19">
        <v>1</v>
      </c>
      <c r="D35" s="19">
        <v>1</v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>
        <f t="shared" si="4"/>
        <v>2</v>
      </c>
      <c r="Q35" s="19">
        <v>218</v>
      </c>
      <c r="R35" s="19">
        <f t="shared" si="3"/>
        <v>436</v>
      </c>
      <c r="S35" s="19"/>
      <c r="T35" s="19"/>
      <c r="U35" s="19"/>
      <c r="V35" s="19"/>
      <c r="W35" s="19"/>
    </row>
    <row r="36" spans="1:23" ht="14.25" customHeight="1" x14ac:dyDescent="0.15">
      <c r="A36" s="53"/>
      <c r="B36" s="26" t="s">
        <v>57</v>
      </c>
      <c r="C36" s="19">
        <v>1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>
        <f t="shared" si="4"/>
        <v>1</v>
      </c>
      <c r="Q36" s="19">
        <v>499</v>
      </c>
      <c r="R36" s="19">
        <f t="shared" si="3"/>
        <v>499</v>
      </c>
      <c r="S36" s="19"/>
      <c r="T36" s="19"/>
      <c r="U36" s="19"/>
      <c r="V36" s="19"/>
      <c r="W36" s="19"/>
    </row>
    <row r="37" spans="1:23" ht="15" customHeight="1" x14ac:dyDescent="0.15">
      <c r="A37" s="53"/>
      <c r="B37" s="26" t="s">
        <v>58</v>
      </c>
      <c r="C37" s="19"/>
      <c r="D37" s="19"/>
      <c r="E37" s="19"/>
      <c r="F37" s="19">
        <v>3</v>
      </c>
      <c r="G37" s="19"/>
      <c r="H37" s="19"/>
      <c r="I37" s="19"/>
      <c r="J37" s="19"/>
      <c r="K37" s="19"/>
      <c r="L37" s="19"/>
      <c r="M37" s="19"/>
      <c r="N37" s="19"/>
      <c r="O37" s="19"/>
      <c r="P37" s="19">
        <f t="shared" ref="P37" si="5">SUM(C37:O37)</f>
        <v>3</v>
      </c>
      <c r="Q37" s="19">
        <v>451</v>
      </c>
      <c r="R37" s="19">
        <f t="shared" ref="R37:R68" si="6">Q37*P37</f>
        <v>1353</v>
      </c>
      <c r="S37" s="19"/>
      <c r="T37" s="19"/>
      <c r="U37" s="19"/>
      <c r="V37" s="19"/>
      <c r="W37" s="19"/>
    </row>
    <row r="38" spans="1:23" ht="14.25" customHeight="1" x14ac:dyDescent="0.15">
      <c r="A38" s="53"/>
      <c r="B38" s="26" t="s">
        <v>59</v>
      </c>
      <c r="C38" s="19">
        <v>1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>
        <f t="shared" ref="P38:P67" si="7">SUM(C38:O38)</f>
        <v>1</v>
      </c>
      <c r="Q38" s="19">
        <v>318</v>
      </c>
      <c r="R38" s="19">
        <f t="shared" si="6"/>
        <v>318</v>
      </c>
      <c r="S38" s="19"/>
      <c r="T38" s="19"/>
      <c r="U38" s="19"/>
      <c r="V38" s="19"/>
      <c r="W38" s="19"/>
    </row>
    <row r="39" spans="1:23" ht="14.25" customHeight="1" x14ac:dyDescent="0.15">
      <c r="A39" s="53"/>
      <c r="B39" s="26" t="s">
        <v>60</v>
      </c>
      <c r="C39" s="19"/>
      <c r="D39" s="19"/>
      <c r="E39" s="19"/>
      <c r="F39" s="19"/>
      <c r="G39" s="19">
        <v>3</v>
      </c>
      <c r="H39" s="19"/>
      <c r="I39" s="19"/>
      <c r="J39" s="19"/>
      <c r="K39" s="19"/>
      <c r="L39" s="19"/>
      <c r="M39" s="19"/>
      <c r="N39" s="19"/>
      <c r="O39" s="19"/>
      <c r="P39" s="19">
        <f t="shared" si="7"/>
        <v>3</v>
      </c>
      <c r="Q39" s="19">
        <v>423</v>
      </c>
      <c r="R39" s="19">
        <f t="shared" si="6"/>
        <v>1269</v>
      </c>
      <c r="S39" s="19"/>
      <c r="T39" s="19"/>
      <c r="U39" s="19"/>
      <c r="V39" s="19"/>
      <c r="W39" s="19"/>
    </row>
    <row r="40" spans="1:23" ht="14.25" customHeight="1" x14ac:dyDescent="0.15">
      <c r="A40" s="53"/>
      <c r="B40" s="26" t="s">
        <v>61</v>
      </c>
      <c r="C40" s="19">
        <v>2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>
        <f t="shared" si="7"/>
        <v>2</v>
      </c>
      <c r="Q40" s="19">
        <v>743</v>
      </c>
      <c r="R40" s="19">
        <f t="shared" si="6"/>
        <v>1486</v>
      </c>
      <c r="S40" s="19"/>
      <c r="T40" s="19"/>
      <c r="U40" s="19"/>
      <c r="V40" s="19"/>
      <c r="W40" s="19"/>
    </row>
    <row r="41" spans="1:23" ht="15" customHeight="1" x14ac:dyDescent="0.15">
      <c r="A41" s="53"/>
      <c r="B41" s="26" t="s">
        <v>62</v>
      </c>
      <c r="C41" s="19">
        <v>1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>
        <f t="shared" si="7"/>
        <v>1</v>
      </c>
      <c r="Q41" s="19">
        <v>343</v>
      </c>
      <c r="R41" s="19">
        <f t="shared" si="6"/>
        <v>343</v>
      </c>
      <c r="S41" s="19"/>
      <c r="T41" s="19"/>
      <c r="U41" s="19"/>
      <c r="V41" s="19"/>
      <c r="W41" s="19"/>
    </row>
    <row r="42" spans="1:23" ht="15" customHeight="1" x14ac:dyDescent="0.15">
      <c r="A42" s="53"/>
      <c r="B42" s="26" t="s">
        <v>63</v>
      </c>
      <c r="C42" s="19"/>
      <c r="D42" s="19">
        <v>1</v>
      </c>
      <c r="E42" s="19">
        <v>2</v>
      </c>
      <c r="F42" s="19">
        <v>4</v>
      </c>
      <c r="G42" s="19"/>
      <c r="H42" s="19">
        <v>2</v>
      </c>
      <c r="I42" s="19">
        <v>2</v>
      </c>
      <c r="J42" s="19">
        <v>2</v>
      </c>
      <c r="K42" s="19">
        <v>2</v>
      </c>
      <c r="L42" s="19">
        <v>2</v>
      </c>
      <c r="M42" s="19">
        <v>2</v>
      </c>
      <c r="N42" s="19"/>
      <c r="O42" s="19"/>
      <c r="P42" s="19">
        <f t="shared" si="7"/>
        <v>19</v>
      </c>
      <c r="Q42" s="19">
        <v>607</v>
      </c>
      <c r="R42" s="19">
        <f t="shared" si="6"/>
        <v>11533</v>
      </c>
      <c r="S42" s="19"/>
      <c r="T42" s="19"/>
      <c r="U42" s="19"/>
      <c r="V42" s="19"/>
      <c r="W42" s="19"/>
    </row>
    <row r="43" spans="1:23" ht="21.75" customHeight="1" x14ac:dyDescent="0.15">
      <c r="A43" s="53"/>
      <c r="B43" s="26" t="s">
        <v>64</v>
      </c>
      <c r="C43" s="19"/>
      <c r="D43" s="19"/>
      <c r="E43" s="19">
        <v>1</v>
      </c>
      <c r="F43" s="19">
        <v>2</v>
      </c>
      <c r="G43" s="19"/>
      <c r="H43" s="19"/>
      <c r="I43" s="19"/>
      <c r="J43" s="19"/>
      <c r="K43" s="19"/>
      <c r="L43" s="19"/>
      <c r="M43" s="19"/>
      <c r="N43" s="19"/>
      <c r="O43" s="19"/>
      <c r="P43" s="19">
        <f t="shared" si="7"/>
        <v>3</v>
      </c>
      <c r="Q43" s="19">
        <v>423</v>
      </c>
      <c r="R43" s="19">
        <f t="shared" si="6"/>
        <v>1269</v>
      </c>
      <c r="S43" s="19"/>
      <c r="T43" s="19"/>
      <c r="U43" s="19"/>
      <c r="V43" s="19"/>
      <c r="W43" s="19"/>
    </row>
    <row r="44" spans="1:23" ht="21.75" customHeight="1" x14ac:dyDescent="0.15">
      <c r="A44" s="53"/>
      <c r="B44" s="26" t="s">
        <v>65</v>
      </c>
      <c r="C44" s="19"/>
      <c r="D44" s="19"/>
      <c r="E44" s="19"/>
      <c r="F44" s="19"/>
      <c r="G44" s="19">
        <v>1</v>
      </c>
      <c r="H44" s="19"/>
      <c r="I44" s="19"/>
      <c r="J44" s="19"/>
      <c r="K44" s="19"/>
      <c r="L44" s="19"/>
      <c r="M44" s="19"/>
      <c r="N44" s="19"/>
      <c r="O44" s="19"/>
      <c r="P44" s="19">
        <f t="shared" si="7"/>
        <v>1</v>
      </c>
      <c r="Q44" s="19">
        <v>474</v>
      </c>
      <c r="R44" s="19">
        <f t="shared" si="6"/>
        <v>474</v>
      </c>
      <c r="S44" s="19"/>
      <c r="T44" s="19"/>
      <c r="U44" s="19"/>
      <c r="V44" s="19"/>
      <c r="W44" s="19"/>
    </row>
    <row r="45" spans="1:23" ht="21.75" customHeight="1" x14ac:dyDescent="0.15">
      <c r="A45" s="53"/>
      <c r="B45" s="26" t="s">
        <v>66</v>
      </c>
      <c r="C45" s="19"/>
      <c r="D45" s="19"/>
      <c r="E45" s="19"/>
      <c r="F45" s="19">
        <v>1</v>
      </c>
      <c r="G45" s="19"/>
      <c r="H45" s="19"/>
      <c r="I45" s="19"/>
      <c r="J45" s="19"/>
      <c r="K45" s="19"/>
      <c r="L45" s="19"/>
      <c r="M45" s="19"/>
      <c r="N45" s="19"/>
      <c r="O45" s="19"/>
      <c r="P45" s="19">
        <f t="shared" si="7"/>
        <v>1</v>
      </c>
      <c r="Q45" s="19">
        <v>805</v>
      </c>
      <c r="R45" s="19">
        <f t="shared" si="6"/>
        <v>805</v>
      </c>
      <c r="S45" s="19"/>
      <c r="T45" s="19"/>
      <c r="U45" s="19"/>
      <c r="V45" s="19"/>
      <c r="W45" s="19"/>
    </row>
    <row r="46" spans="1:23" ht="15" customHeight="1" x14ac:dyDescent="0.15">
      <c r="A46" s="54"/>
      <c r="B46" s="26" t="s">
        <v>55</v>
      </c>
      <c r="C46" s="19">
        <v>1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>
        <f t="shared" si="7"/>
        <v>1</v>
      </c>
      <c r="Q46" s="19">
        <v>704</v>
      </c>
      <c r="R46" s="19">
        <f t="shared" si="6"/>
        <v>704</v>
      </c>
      <c r="S46" s="19"/>
      <c r="T46" s="19"/>
      <c r="U46" s="19"/>
      <c r="V46" s="19"/>
      <c r="W46" s="19"/>
    </row>
    <row r="47" spans="1:23" ht="15" customHeight="1" x14ac:dyDescent="0.15">
      <c r="A47" s="52" t="s">
        <v>67</v>
      </c>
      <c r="B47" s="26" t="s">
        <v>68</v>
      </c>
      <c r="C47" s="19">
        <v>1</v>
      </c>
      <c r="D47" s="19"/>
      <c r="E47" s="19"/>
      <c r="F47" s="19"/>
      <c r="G47" s="19">
        <v>2</v>
      </c>
      <c r="H47" s="19">
        <v>5</v>
      </c>
      <c r="I47" s="19">
        <v>5</v>
      </c>
      <c r="J47" s="19">
        <v>3</v>
      </c>
      <c r="K47" s="19">
        <v>5</v>
      </c>
      <c r="L47" s="19">
        <v>2</v>
      </c>
      <c r="M47" s="19">
        <v>4</v>
      </c>
      <c r="N47" s="19">
        <v>4</v>
      </c>
      <c r="O47" s="19"/>
      <c r="P47" s="19">
        <f t="shared" si="7"/>
        <v>31</v>
      </c>
      <c r="Q47" s="30">
        <v>369</v>
      </c>
      <c r="R47" s="19">
        <f t="shared" si="6"/>
        <v>11439</v>
      </c>
      <c r="S47" s="19"/>
      <c r="T47" s="19"/>
      <c r="U47" s="19"/>
      <c r="V47" s="19"/>
      <c r="W47" s="19"/>
    </row>
    <row r="48" spans="1:23" ht="15" customHeight="1" x14ac:dyDescent="0.15">
      <c r="A48" s="53"/>
      <c r="B48" s="26" t="s">
        <v>69</v>
      </c>
      <c r="C48" s="19"/>
      <c r="D48" s="19"/>
      <c r="E48" s="19">
        <v>1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>
        <f t="shared" si="7"/>
        <v>1</v>
      </c>
      <c r="Q48" s="19">
        <v>474</v>
      </c>
      <c r="R48" s="19">
        <f t="shared" si="6"/>
        <v>474</v>
      </c>
      <c r="S48" s="19"/>
      <c r="T48" s="19"/>
      <c r="U48" s="19"/>
      <c r="V48" s="19"/>
      <c r="W48" s="19"/>
    </row>
    <row r="49" spans="1:23" ht="15" customHeight="1" x14ac:dyDescent="0.15">
      <c r="A49" s="53"/>
      <c r="B49" s="26" t="s">
        <v>70</v>
      </c>
      <c r="C49" s="19">
        <v>1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>
        <f t="shared" si="7"/>
        <v>1</v>
      </c>
      <c r="Q49" s="19">
        <v>272</v>
      </c>
      <c r="R49" s="19">
        <f t="shared" si="6"/>
        <v>272</v>
      </c>
      <c r="S49" s="19"/>
      <c r="T49" s="19"/>
      <c r="U49" s="19"/>
      <c r="V49" s="19"/>
      <c r="W49" s="19"/>
    </row>
    <row r="50" spans="1:23" ht="15.75" customHeight="1" x14ac:dyDescent="0.15">
      <c r="A50" s="53"/>
      <c r="B50" s="26" t="s">
        <v>57</v>
      </c>
      <c r="C50" s="19">
        <v>1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>
        <f t="shared" si="7"/>
        <v>1</v>
      </c>
      <c r="Q50" s="30">
        <v>499</v>
      </c>
      <c r="R50" s="19">
        <f t="shared" si="6"/>
        <v>499</v>
      </c>
      <c r="S50" s="19"/>
      <c r="T50" s="19"/>
      <c r="U50" s="19"/>
      <c r="V50" s="19"/>
      <c r="W50" s="19"/>
    </row>
    <row r="51" spans="1:23" ht="15.75" customHeight="1" x14ac:dyDescent="0.15">
      <c r="A51" s="53"/>
      <c r="B51" s="26" t="s">
        <v>58</v>
      </c>
      <c r="C51" s="19">
        <v>1</v>
      </c>
      <c r="D51" s="19"/>
      <c r="E51" s="19"/>
      <c r="F51" s="19">
        <v>4</v>
      </c>
      <c r="G51" s="19"/>
      <c r="H51" s="19"/>
      <c r="I51" s="19"/>
      <c r="J51" s="19"/>
      <c r="K51" s="19"/>
      <c r="L51" s="19"/>
      <c r="M51" s="19"/>
      <c r="N51" s="19"/>
      <c r="O51" s="19"/>
      <c r="P51" s="19">
        <f t="shared" si="7"/>
        <v>5</v>
      </c>
      <c r="Q51" s="19">
        <v>451</v>
      </c>
      <c r="R51" s="19">
        <f t="shared" si="6"/>
        <v>2255</v>
      </c>
      <c r="S51" s="19"/>
      <c r="T51" s="19"/>
      <c r="U51" s="19"/>
      <c r="V51" s="19"/>
      <c r="W51" s="19"/>
    </row>
    <row r="52" spans="1:23" ht="15.75" customHeight="1" x14ac:dyDescent="0.15">
      <c r="A52" s="53"/>
      <c r="B52" s="26" t="s">
        <v>59</v>
      </c>
      <c r="C52" s="19">
        <v>1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>
        <f t="shared" si="7"/>
        <v>1</v>
      </c>
      <c r="Q52" s="19">
        <v>318</v>
      </c>
      <c r="R52" s="19">
        <f t="shared" si="6"/>
        <v>318</v>
      </c>
      <c r="S52" s="19"/>
      <c r="T52" s="19"/>
      <c r="U52" s="19"/>
      <c r="V52" s="19"/>
      <c r="W52" s="19"/>
    </row>
    <row r="53" spans="1:23" ht="15" customHeight="1" x14ac:dyDescent="0.15">
      <c r="A53" s="53"/>
      <c r="B53" s="26" t="s">
        <v>71</v>
      </c>
      <c r="C53" s="19">
        <v>1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>
        <f t="shared" si="7"/>
        <v>1</v>
      </c>
      <c r="Q53" s="30">
        <v>392</v>
      </c>
      <c r="R53" s="19">
        <f t="shared" si="6"/>
        <v>392</v>
      </c>
      <c r="S53" s="19"/>
      <c r="T53" s="19"/>
      <c r="U53" s="19"/>
      <c r="V53" s="19"/>
      <c r="W53" s="19"/>
    </row>
    <row r="54" spans="1:23" ht="15" customHeight="1" x14ac:dyDescent="0.15">
      <c r="A54" s="53"/>
      <c r="B54" s="26" t="s">
        <v>71</v>
      </c>
      <c r="C54" s="19">
        <v>1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>
        <f t="shared" si="7"/>
        <v>1</v>
      </c>
      <c r="Q54" s="19">
        <v>392</v>
      </c>
      <c r="R54" s="19">
        <f t="shared" si="6"/>
        <v>392</v>
      </c>
      <c r="S54" s="19"/>
      <c r="T54" s="19"/>
      <c r="U54" s="19"/>
      <c r="V54" s="19"/>
      <c r="W54" s="19"/>
    </row>
    <row r="55" spans="1:23" ht="15" customHeight="1" x14ac:dyDescent="0.15">
      <c r="A55" s="53"/>
      <c r="B55" s="26" t="s">
        <v>72</v>
      </c>
      <c r="C55" s="19"/>
      <c r="D55" s="19">
        <v>1</v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>
        <f t="shared" si="7"/>
        <v>1</v>
      </c>
      <c r="Q55" s="19">
        <v>251</v>
      </c>
      <c r="R55" s="19">
        <f t="shared" si="6"/>
        <v>251</v>
      </c>
      <c r="S55" s="19"/>
      <c r="T55" s="19"/>
      <c r="U55" s="19"/>
      <c r="V55" s="19"/>
      <c r="W55" s="19"/>
    </row>
    <row r="56" spans="1:23" ht="18" customHeight="1" x14ac:dyDescent="0.15">
      <c r="A56" s="53"/>
      <c r="B56" s="26" t="s">
        <v>73</v>
      </c>
      <c r="C56" s="19">
        <v>1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>
        <f t="shared" si="7"/>
        <v>1</v>
      </c>
      <c r="Q56" s="30">
        <v>252</v>
      </c>
      <c r="R56" s="19">
        <f t="shared" si="6"/>
        <v>252</v>
      </c>
      <c r="S56" s="19"/>
      <c r="T56" s="19"/>
      <c r="U56" s="19"/>
      <c r="V56" s="19"/>
      <c r="W56" s="19"/>
    </row>
    <row r="57" spans="1:23" ht="18" customHeight="1" x14ac:dyDescent="0.15">
      <c r="A57" s="53"/>
      <c r="B57" s="26" t="s">
        <v>64</v>
      </c>
      <c r="C57" s="19"/>
      <c r="D57" s="19">
        <v>1</v>
      </c>
      <c r="E57" s="19"/>
      <c r="F57" s="19">
        <v>1</v>
      </c>
      <c r="G57" s="19"/>
      <c r="H57" s="19">
        <v>3</v>
      </c>
      <c r="I57" s="19">
        <v>2</v>
      </c>
      <c r="J57" s="19">
        <v>2</v>
      </c>
      <c r="K57" s="19">
        <v>2</v>
      </c>
      <c r="L57" s="19">
        <v>1</v>
      </c>
      <c r="M57" s="19">
        <v>3</v>
      </c>
      <c r="N57" s="19">
        <v>3</v>
      </c>
      <c r="O57" s="19"/>
      <c r="P57" s="19">
        <f t="shared" si="7"/>
        <v>18</v>
      </c>
      <c r="Q57" s="19">
        <v>423</v>
      </c>
      <c r="R57" s="19">
        <f t="shared" si="6"/>
        <v>7614</v>
      </c>
      <c r="S57" s="19"/>
      <c r="T57" s="19"/>
      <c r="U57" s="19"/>
      <c r="V57" s="19"/>
      <c r="W57" s="19"/>
    </row>
    <row r="58" spans="1:23" ht="15" customHeight="1" x14ac:dyDescent="0.15">
      <c r="A58" s="53"/>
      <c r="B58" s="26" t="s">
        <v>74</v>
      </c>
      <c r="C58" s="19"/>
      <c r="D58" s="19">
        <v>3</v>
      </c>
      <c r="E58" s="19">
        <v>3</v>
      </c>
      <c r="F58" s="19">
        <v>2</v>
      </c>
      <c r="G58" s="19"/>
      <c r="H58" s="19"/>
      <c r="I58" s="19"/>
      <c r="J58" s="19"/>
      <c r="K58" s="19"/>
      <c r="L58" s="19"/>
      <c r="M58" s="19"/>
      <c r="N58" s="19"/>
      <c r="O58" s="19"/>
      <c r="P58" s="19">
        <f t="shared" si="7"/>
        <v>8</v>
      </c>
      <c r="Q58" s="19">
        <v>563</v>
      </c>
      <c r="R58" s="19">
        <f t="shared" si="6"/>
        <v>4504</v>
      </c>
      <c r="S58" s="19"/>
      <c r="T58" s="19"/>
      <c r="U58" s="19"/>
      <c r="V58" s="19"/>
      <c r="W58" s="19"/>
    </row>
    <row r="59" spans="1:23" ht="15" customHeight="1" x14ac:dyDescent="0.15">
      <c r="A59" s="53"/>
      <c r="B59" s="26" t="s">
        <v>62</v>
      </c>
      <c r="C59" s="19"/>
      <c r="D59" s="19">
        <v>1</v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>
        <f t="shared" si="7"/>
        <v>1</v>
      </c>
      <c r="Q59" s="30">
        <v>343</v>
      </c>
      <c r="R59" s="19">
        <f t="shared" si="6"/>
        <v>343</v>
      </c>
      <c r="S59" s="19"/>
      <c r="T59" s="19"/>
      <c r="U59" s="19"/>
      <c r="V59" s="19"/>
      <c r="W59" s="19"/>
    </row>
    <row r="60" spans="1:23" ht="15" customHeight="1" x14ac:dyDescent="0.15">
      <c r="A60" s="53"/>
      <c r="B60" s="23" t="s">
        <v>75</v>
      </c>
      <c r="C60" s="19"/>
      <c r="D60" s="19">
        <v>1</v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>
        <f t="shared" si="7"/>
        <v>1</v>
      </c>
      <c r="Q60" s="19"/>
      <c r="R60" s="19">
        <f t="shared" si="6"/>
        <v>0</v>
      </c>
      <c r="S60" s="19"/>
      <c r="T60" s="19"/>
      <c r="U60" s="19"/>
      <c r="V60" s="19"/>
      <c r="W60" s="19"/>
    </row>
    <row r="61" spans="1:23" ht="15" customHeight="1" x14ac:dyDescent="0.15">
      <c r="A61" s="53"/>
      <c r="B61" s="26" t="s">
        <v>58</v>
      </c>
      <c r="C61" s="19"/>
      <c r="D61" s="19">
        <v>3</v>
      </c>
      <c r="E61" s="19">
        <v>1</v>
      </c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>
        <f t="shared" si="7"/>
        <v>4</v>
      </c>
      <c r="Q61" s="19">
        <v>451</v>
      </c>
      <c r="R61" s="19">
        <f t="shared" si="6"/>
        <v>1804</v>
      </c>
      <c r="S61" s="19"/>
      <c r="T61" s="19"/>
      <c r="U61" s="19"/>
      <c r="V61" s="19"/>
      <c r="W61" s="19"/>
    </row>
    <row r="62" spans="1:23" ht="15" customHeight="1" x14ac:dyDescent="0.15">
      <c r="A62" s="53"/>
      <c r="B62" s="26" t="s">
        <v>76</v>
      </c>
      <c r="C62" s="19"/>
      <c r="D62" s="19"/>
      <c r="E62" s="19">
        <v>1</v>
      </c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>
        <f t="shared" si="7"/>
        <v>1</v>
      </c>
      <c r="Q62" s="30">
        <v>395</v>
      </c>
      <c r="R62" s="19">
        <f t="shared" si="6"/>
        <v>395</v>
      </c>
      <c r="S62" s="19"/>
      <c r="T62" s="19"/>
      <c r="U62" s="19"/>
      <c r="V62" s="19"/>
      <c r="W62" s="19"/>
    </row>
    <row r="63" spans="1:23" ht="15" customHeight="1" x14ac:dyDescent="0.15">
      <c r="A63" s="53"/>
      <c r="B63" s="26" t="s">
        <v>77</v>
      </c>
      <c r="C63" s="19"/>
      <c r="D63" s="19">
        <v>1</v>
      </c>
      <c r="E63" s="19">
        <v>1</v>
      </c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>
        <f t="shared" si="7"/>
        <v>2</v>
      </c>
      <c r="Q63" s="19">
        <v>733</v>
      </c>
      <c r="R63" s="19">
        <f t="shared" si="6"/>
        <v>1466</v>
      </c>
      <c r="S63" s="19"/>
      <c r="T63" s="19"/>
      <c r="U63" s="19"/>
      <c r="V63" s="19"/>
      <c r="W63" s="19"/>
    </row>
    <row r="64" spans="1:23" ht="15" customHeight="1" x14ac:dyDescent="0.15">
      <c r="A64" s="53"/>
      <c r="B64" s="26" t="s">
        <v>66</v>
      </c>
      <c r="C64" s="19"/>
      <c r="D64" s="19"/>
      <c r="E64" s="19">
        <v>2</v>
      </c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>
        <f t="shared" si="7"/>
        <v>2</v>
      </c>
      <c r="Q64" s="19">
        <v>805</v>
      </c>
      <c r="R64" s="19">
        <f t="shared" si="6"/>
        <v>1610</v>
      </c>
      <c r="S64" s="19"/>
      <c r="T64" s="19"/>
      <c r="U64" s="19"/>
      <c r="V64" s="19"/>
      <c r="W64" s="19"/>
    </row>
    <row r="65" spans="1:23" ht="15" customHeight="1" x14ac:dyDescent="0.15">
      <c r="A65" s="53"/>
      <c r="B65" s="26" t="s">
        <v>78</v>
      </c>
      <c r="C65" s="19"/>
      <c r="D65" s="19"/>
      <c r="E65" s="19">
        <v>1</v>
      </c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>
        <f t="shared" si="7"/>
        <v>1</v>
      </c>
      <c r="Q65" s="30">
        <v>644</v>
      </c>
      <c r="R65" s="19">
        <f t="shared" si="6"/>
        <v>644</v>
      </c>
      <c r="S65" s="19"/>
      <c r="T65" s="19"/>
      <c r="U65" s="19"/>
      <c r="V65" s="19"/>
      <c r="W65" s="19"/>
    </row>
    <row r="66" spans="1:23" ht="15" customHeight="1" x14ac:dyDescent="0.15">
      <c r="A66" s="53"/>
      <c r="B66" s="26" t="s">
        <v>79</v>
      </c>
      <c r="C66" s="19"/>
      <c r="D66" s="19"/>
      <c r="E66" s="19"/>
      <c r="F66" s="19"/>
      <c r="G66" s="19"/>
      <c r="H66" s="19"/>
      <c r="I66" s="19"/>
      <c r="J66" s="19"/>
      <c r="K66" s="19"/>
      <c r="L66" s="19">
        <v>1</v>
      </c>
      <c r="M66" s="19"/>
      <c r="N66" s="19"/>
      <c r="O66" s="19"/>
      <c r="P66" s="19">
        <f t="shared" si="7"/>
        <v>1</v>
      </c>
      <c r="Q66" s="19">
        <v>560</v>
      </c>
      <c r="R66" s="19">
        <f t="shared" si="6"/>
        <v>560</v>
      </c>
      <c r="S66" s="19"/>
      <c r="T66" s="19"/>
      <c r="U66" s="19"/>
      <c r="V66" s="19"/>
      <c r="W66" s="19"/>
    </row>
    <row r="67" spans="1:23" s="22" customFormat="1" ht="15" customHeight="1" x14ac:dyDescent="0.15">
      <c r="A67" s="53"/>
      <c r="B67" s="26" t="s">
        <v>80</v>
      </c>
      <c r="C67" s="23"/>
      <c r="D67" s="23"/>
      <c r="E67" s="23"/>
      <c r="F67" s="23">
        <v>3</v>
      </c>
      <c r="G67" s="23"/>
      <c r="H67" s="23"/>
      <c r="I67" s="23"/>
      <c r="J67" s="23"/>
      <c r="K67" s="23"/>
      <c r="L67" s="23"/>
      <c r="M67" s="23"/>
      <c r="N67" s="23"/>
      <c r="O67" s="23"/>
      <c r="P67" s="23">
        <f t="shared" si="7"/>
        <v>3</v>
      </c>
      <c r="Q67" s="19">
        <v>786</v>
      </c>
      <c r="R67" s="19">
        <f t="shared" si="6"/>
        <v>2358</v>
      </c>
      <c r="S67" s="23"/>
      <c r="T67" s="23"/>
      <c r="U67" s="19"/>
      <c r="V67" s="23"/>
      <c r="W67" s="23"/>
    </row>
    <row r="68" spans="1:23" ht="15" customHeight="1" x14ac:dyDescent="0.15">
      <c r="A68" s="53"/>
      <c r="B68" s="26" t="s">
        <v>63</v>
      </c>
      <c r="C68" s="19"/>
      <c r="D68" s="19">
        <v>1</v>
      </c>
      <c r="E68" s="19"/>
      <c r="F68" s="19"/>
      <c r="G68" s="19"/>
      <c r="H68" s="19">
        <v>2</v>
      </c>
      <c r="I68" s="19">
        <v>2</v>
      </c>
      <c r="J68" s="19">
        <v>2</v>
      </c>
      <c r="K68" s="19">
        <v>2</v>
      </c>
      <c r="L68" s="19">
        <v>2</v>
      </c>
      <c r="M68" s="19">
        <v>2</v>
      </c>
      <c r="N68" s="19">
        <v>2</v>
      </c>
      <c r="O68" s="19"/>
      <c r="P68" s="19">
        <f t="shared" ref="P68" si="8">SUM(C68:O68)</f>
        <v>15</v>
      </c>
      <c r="Q68" s="30">
        <v>607</v>
      </c>
      <c r="R68" s="19">
        <f t="shared" ref="R68" si="9">Q68*P68</f>
        <v>9105</v>
      </c>
      <c r="S68" s="19"/>
      <c r="T68" s="19"/>
      <c r="U68" s="19"/>
      <c r="V68" s="19"/>
      <c r="W68" s="19"/>
    </row>
    <row r="69" spans="1:23" ht="14.25" customHeight="1" x14ac:dyDescent="0.15">
      <c r="A69" s="53"/>
      <c r="B69" s="26" t="s">
        <v>81</v>
      </c>
      <c r="C69" s="19"/>
      <c r="D69" s="19"/>
      <c r="E69" s="19">
        <v>1</v>
      </c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>
        <f t="shared" ref="P69" si="10">SUM(C69:O69)</f>
        <v>1</v>
      </c>
      <c r="Q69" s="19">
        <v>704</v>
      </c>
      <c r="R69" s="19">
        <f t="shared" ref="R69:R100" si="11">Q69*P69</f>
        <v>704</v>
      </c>
      <c r="S69" s="19"/>
      <c r="T69" s="19"/>
      <c r="U69" s="19"/>
      <c r="V69" s="19"/>
      <c r="W69" s="19"/>
    </row>
    <row r="70" spans="1:23" ht="15" customHeight="1" x14ac:dyDescent="0.15">
      <c r="A70" s="53"/>
      <c r="B70" s="26" t="s">
        <v>82</v>
      </c>
      <c r="C70" s="19"/>
      <c r="D70" s="19"/>
      <c r="E70" s="19"/>
      <c r="F70" s="19"/>
      <c r="G70" s="19">
        <v>1</v>
      </c>
      <c r="H70" s="19"/>
      <c r="I70" s="19"/>
      <c r="J70" s="19"/>
      <c r="K70" s="19"/>
      <c r="L70" s="19"/>
      <c r="M70" s="19"/>
      <c r="N70" s="19"/>
      <c r="O70" s="19"/>
      <c r="P70" s="19">
        <f t="shared" ref="P70:P100" si="12">SUM(C70:O70)</f>
        <v>1</v>
      </c>
      <c r="Q70" s="19">
        <v>501</v>
      </c>
      <c r="R70" s="19">
        <f t="shared" si="11"/>
        <v>501</v>
      </c>
      <c r="S70" s="19"/>
      <c r="T70" s="19"/>
      <c r="U70" s="19"/>
      <c r="V70" s="19"/>
      <c r="W70" s="19"/>
    </row>
    <row r="71" spans="1:23" ht="12.75" customHeight="1" x14ac:dyDescent="0.15">
      <c r="A71" s="54"/>
      <c r="B71" s="26" t="s">
        <v>59</v>
      </c>
      <c r="C71" s="19">
        <v>1</v>
      </c>
      <c r="D71" s="19"/>
      <c r="E71" s="19"/>
      <c r="F71" s="19">
        <v>1</v>
      </c>
      <c r="G71" s="19"/>
      <c r="H71" s="19"/>
      <c r="I71" s="19"/>
      <c r="J71" s="19"/>
      <c r="K71" s="19"/>
      <c r="L71" s="19"/>
      <c r="M71" s="19"/>
      <c r="N71" s="19"/>
      <c r="O71" s="19"/>
      <c r="P71" s="19">
        <f t="shared" si="12"/>
        <v>2</v>
      </c>
      <c r="Q71" s="19">
        <v>318</v>
      </c>
      <c r="R71" s="19">
        <f t="shared" si="11"/>
        <v>636</v>
      </c>
      <c r="S71" s="19"/>
      <c r="T71" s="19"/>
      <c r="U71" s="19"/>
      <c r="V71" s="19"/>
      <c r="W71" s="19"/>
    </row>
    <row r="72" spans="1:23" s="22" customFormat="1" ht="12.75" customHeight="1" x14ac:dyDescent="0.15">
      <c r="A72" s="55" t="s">
        <v>83</v>
      </c>
      <c r="B72" s="23" t="s">
        <v>53</v>
      </c>
      <c r="C72" s="23">
        <v>2</v>
      </c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>
        <f t="shared" si="12"/>
        <v>2</v>
      </c>
      <c r="Q72" s="23">
        <v>24</v>
      </c>
      <c r="R72" s="19">
        <f t="shared" si="11"/>
        <v>48</v>
      </c>
      <c r="S72" s="23"/>
      <c r="T72" s="23"/>
      <c r="U72" s="19"/>
      <c r="V72" s="23"/>
      <c r="W72" s="23"/>
    </row>
    <row r="73" spans="1:23" ht="12.75" customHeight="1" x14ac:dyDescent="0.15">
      <c r="A73" s="56"/>
      <c r="B73" s="23" t="s">
        <v>33</v>
      </c>
      <c r="C73" s="19">
        <v>2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>
        <f t="shared" si="12"/>
        <v>2</v>
      </c>
      <c r="Q73" s="30">
        <v>88</v>
      </c>
      <c r="R73" s="19">
        <f t="shared" si="11"/>
        <v>176</v>
      </c>
      <c r="S73" s="19"/>
      <c r="T73" s="19"/>
      <c r="U73" s="19"/>
      <c r="V73" s="19"/>
      <c r="W73" s="19"/>
    </row>
    <row r="74" spans="1:23" ht="15" customHeight="1" x14ac:dyDescent="0.15">
      <c r="A74" s="56"/>
      <c r="B74" s="23" t="s">
        <v>41</v>
      </c>
      <c r="C74" s="19">
        <v>2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>
        <f t="shared" si="12"/>
        <v>2</v>
      </c>
      <c r="Q74" s="30">
        <v>167</v>
      </c>
      <c r="R74" s="19">
        <f t="shared" si="11"/>
        <v>334</v>
      </c>
      <c r="S74" s="19"/>
      <c r="T74" s="19"/>
      <c r="U74" s="19"/>
      <c r="V74" s="19"/>
      <c r="W74" s="19"/>
    </row>
    <row r="75" spans="1:23" ht="15" customHeight="1" x14ac:dyDescent="0.15">
      <c r="A75" s="56"/>
      <c r="B75" s="23" t="s">
        <v>84</v>
      </c>
      <c r="C75" s="19">
        <v>1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>
        <f t="shared" si="12"/>
        <v>1</v>
      </c>
      <c r="Q75" s="23">
        <v>114</v>
      </c>
      <c r="R75" s="19">
        <f t="shared" si="11"/>
        <v>114</v>
      </c>
      <c r="S75" s="19"/>
      <c r="T75" s="19"/>
      <c r="U75" s="19"/>
      <c r="V75" s="19"/>
      <c r="W75" s="19"/>
    </row>
    <row r="76" spans="1:23" ht="15" customHeight="1" x14ac:dyDescent="0.15">
      <c r="A76" s="56"/>
      <c r="B76" s="23" t="s">
        <v>85</v>
      </c>
      <c r="C76" s="19">
        <v>2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>
        <f t="shared" si="12"/>
        <v>2</v>
      </c>
      <c r="Q76" s="30">
        <v>243</v>
      </c>
      <c r="R76" s="19">
        <f t="shared" si="11"/>
        <v>486</v>
      </c>
      <c r="S76" s="19"/>
      <c r="T76" s="19"/>
      <c r="U76" s="19"/>
      <c r="V76" s="19"/>
      <c r="W76" s="19"/>
    </row>
    <row r="77" spans="1:23" ht="14.25" customHeight="1" x14ac:dyDescent="0.15">
      <c r="A77" s="56"/>
      <c r="B77" s="23" t="s">
        <v>41</v>
      </c>
      <c r="C77" s="19">
        <v>2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>
        <f t="shared" si="12"/>
        <v>2</v>
      </c>
      <c r="Q77" s="30">
        <v>167</v>
      </c>
      <c r="R77" s="19">
        <f t="shared" si="11"/>
        <v>334</v>
      </c>
      <c r="S77" s="19"/>
      <c r="T77" s="19"/>
      <c r="U77" s="19"/>
      <c r="V77" s="19"/>
      <c r="W77" s="19"/>
    </row>
    <row r="78" spans="1:23" ht="15" customHeight="1" x14ac:dyDescent="0.15">
      <c r="A78" s="56"/>
      <c r="B78" s="23" t="s">
        <v>86</v>
      </c>
      <c r="C78" s="19">
        <v>1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>
        <f t="shared" si="12"/>
        <v>1</v>
      </c>
      <c r="Q78" s="23">
        <v>197</v>
      </c>
      <c r="R78" s="19">
        <f t="shared" si="11"/>
        <v>197</v>
      </c>
      <c r="S78" s="19"/>
      <c r="T78" s="19"/>
      <c r="U78" s="19"/>
      <c r="V78" s="19"/>
      <c r="W78" s="19"/>
    </row>
    <row r="79" spans="1:23" ht="15" customHeight="1" x14ac:dyDescent="0.15">
      <c r="A79" s="56"/>
      <c r="B79" s="23" t="s">
        <v>87</v>
      </c>
      <c r="C79" s="19">
        <v>1</v>
      </c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>
        <f t="shared" si="12"/>
        <v>1</v>
      </c>
      <c r="Q79" s="30">
        <v>141</v>
      </c>
      <c r="R79" s="19">
        <f t="shared" si="11"/>
        <v>141</v>
      </c>
      <c r="S79" s="19"/>
      <c r="T79" s="19"/>
      <c r="U79" s="19"/>
      <c r="V79" s="19"/>
      <c r="W79" s="19"/>
    </row>
    <row r="80" spans="1:23" ht="15" customHeight="1" x14ac:dyDescent="0.15">
      <c r="A80" s="56"/>
      <c r="B80" s="23" t="s">
        <v>85</v>
      </c>
      <c r="C80" s="19">
        <v>1</v>
      </c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>
        <f t="shared" si="12"/>
        <v>1</v>
      </c>
      <c r="Q80" s="30">
        <v>243</v>
      </c>
      <c r="R80" s="19">
        <f t="shared" si="11"/>
        <v>243</v>
      </c>
      <c r="S80" s="19"/>
      <c r="T80" s="19"/>
      <c r="U80" s="19"/>
      <c r="V80" s="19"/>
      <c r="W80" s="19"/>
    </row>
    <row r="81" spans="1:23" ht="15" customHeight="1" x14ac:dyDescent="0.15">
      <c r="A81" s="56"/>
      <c r="B81" s="23" t="s">
        <v>88</v>
      </c>
      <c r="C81" s="19">
        <v>2</v>
      </c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>
        <f t="shared" si="12"/>
        <v>2</v>
      </c>
      <c r="Q81" s="23">
        <v>212</v>
      </c>
      <c r="R81" s="19">
        <f t="shared" si="11"/>
        <v>424</v>
      </c>
      <c r="S81" s="19"/>
      <c r="T81" s="19"/>
      <c r="U81" s="19"/>
      <c r="V81" s="19"/>
      <c r="W81" s="19"/>
    </row>
    <row r="82" spans="1:23" ht="17.25" customHeight="1" x14ac:dyDescent="0.15">
      <c r="A82" s="56"/>
      <c r="B82" s="23" t="s">
        <v>89</v>
      </c>
      <c r="C82" s="19">
        <v>1</v>
      </c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>
        <f t="shared" si="12"/>
        <v>1</v>
      </c>
      <c r="Q82" s="30">
        <v>130</v>
      </c>
      <c r="R82" s="19">
        <f t="shared" si="11"/>
        <v>130</v>
      </c>
      <c r="S82" s="19"/>
      <c r="T82" s="19"/>
      <c r="U82" s="19"/>
      <c r="V82" s="19"/>
      <c r="W82" s="19"/>
    </row>
    <row r="83" spans="1:23" ht="17.25" customHeight="1" x14ac:dyDescent="0.15">
      <c r="A83" s="56"/>
      <c r="B83" s="23" t="s">
        <v>90</v>
      </c>
      <c r="C83" s="19">
        <v>1</v>
      </c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>
        <f t="shared" si="12"/>
        <v>1</v>
      </c>
      <c r="Q83" s="30">
        <v>106</v>
      </c>
      <c r="R83" s="19">
        <f t="shared" si="11"/>
        <v>106</v>
      </c>
      <c r="S83" s="19"/>
      <c r="T83" s="19"/>
      <c r="U83" s="19"/>
      <c r="V83" s="19"/>
      <c r="W83" s="19"/>
    </row>
    <row r="84" spans="1:23" ht="17.25" customHeight="1" x14ac:dyDescent="0.15">
      <c r="A84" s="56"/>
      <c r="B84" s="23" t="s">
        <v>48</v>
      </c>
      <c r="C84" s="19">
        <v>4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>
        <f t="shared" si="12"/>
        <v>4</v>
      </c>
      <c r="Q84" s="23">
        <v>23</v>
      </c>
      <c r="R84" s="19">
        <f t="shared" si="11"/>
        <v>92</v>
      </c>
      <c r="S84" s="19"/>
      <c r="T84" s="19"/>
      <c r="U84" s="19"/>
      <c r="V84" s="19"/>
      <c r="W84" s="19"/>
    </row>
    <row r="85" spans="1:23" ht="15" customHeight="1" x14ac:dyDescent="0.15">
      <c r="A85" s="56"/>
      <c r="B85" s="23" t="s">
        <v>91</v>
      </c>
      <c r="C85" s="19">
        <v>1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>
        <f t="shared" si="12"/>
        <v>1</v>
      </c>
      <c r="Q85" s="30">
        <v>101</v>
      </c>
      <c r="R85" s="19">
        <f t="shared" si="11"/>
        <v>101</v>
      </c>
      <c r="S85" s="19"/>
      <c r="T85" s="19"/>
      <c r="U85" s="19"/>
      <c r="V85" s="19"/>
      <c r="W85" s="19"/>
    </row>
    <row r="86" spans="1:23" ht="15" customHeight="1" x14ac:dyDescent="0.15">
      <c r="A86" s="56"/>
      <c r="B86" s="23" t="s">
        <v>92</v>
      </c>
      <c r="C86" s="19">
        <v>2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>
        <f t="shared" si="12"/>
        <v>2</v>
      </c>
      <c r="Q86" s="30">
        <v>121</v>
      </c>
      <c r="R86" s="19">
        <f t="shared" si="11"/>
        <v>242</v>
      </c>
      <c r="S86" s="19"/>
      <c r="T86" s="19"/>
      <c r="U86" s="19"/>
      <c r="V86" s="19"/>
      <c r="W86" s="19"/>
    </row>
    <row r="87" spans="1:23" ht="15" customHeight="1" x14ac:dyDescent="0.15">
      <c r="A87" s="56"/>
      <c r="B87" s="23" t="s">
        <v>93</v>
      </c>
      <c r="C87" s="19">
        <v>4</v>
      </c>
      <c r="D87" s="19">
        <v>1</v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>
        <f t="shared" si="12"/>
        <v>5</v>
      </c>
      <c r="Q87" s="19">
        <v>64</v>
      </c>
      <c r="R87" s="19">
        <f t="shared" si="11"/>
        <v>320</v>
      </c>
      <c r="S87" s="19"/>
      <c r="T87" s="19"/>
      <c r="U87" s="19"/>
      <c r="V87" s="19"/>
      <c r="W87" s="19"/>
    </row>
    <row r="88" spans="1:23" ht="15" customHeight="1" x14ac:dyDescent="0.15">
      <c r="A88" s="56"/>
      <c r="B88" s="23" t="s">
        <v>94</v>
      </c>
      <c r="C88" s="19">
        <v>1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>
        <f t="shared" si="12"/>
        <v>1</v>
      </c>
      <c r="Q88" s="19">
        <v>75</v>
      </c>
      <c r="R88" s="19">
        <f t="shared" si="11"/>
        <v>75</v>
      </c>
      <c r="S88" s="19"/>
      <c r="T88" s="19"/>
      <c r="U88" s="19"/>
      <c r="V88" s="19"/>
      <c r="W88" s="19"/>
    </row>
    <row r="89" spans="1:23" ht="15" customHeight="1" x14ac:dyDescent="0.15">
      <c r="A89" s="56"/>
      <c r="B89" s="23" t="s">
        <v>46</v>
      </c>
      <c r="C89" s="19"/>
      <c r="D89" s="19">
        <v>1</v>
      </c>
      <c r="E89" s="19"/>
      <c r="F89" s="19">
        <v>15</v>
      </c>
      <c r="G89" s="19">
        <v>3</v>
      </c>
      <c r="H89" s="19"/>
      <c r="I89" s="19"/>
      <c r="J89" s="19"/>
      <c r="K89" s="19"/>
      <c r="L89" s="19"/>
      <c r="M89" s="19"/>
      <c r="N89" s="19"/>
      <c r="O89" s="19"/>
      <c r="P89" s="19">
        <f t="shared" si="12"/>
        <v>19</v>
      </c>
      <c r="Q89" s="19">
        <v>15</v>
      </c>
      <c r="R89" s="19">
        <f t="shared" si="11"/>
        <v>285</v>
      </c>
      <c r="S89" s="19"/>
      <c r="T89" s="19"/>
      <c r="U89" s="19"/>
      <c r="V89" s="19"/>
      <c r="W89" s="19"/>
    </row>
    <row r="90" spans="1:23" ht="15" customHeight="1" x14ac:dyDescent="0.15">
      <c r="A90" s="56"/>
      <c r="B90" s="23" t="s">
        <v>53</v>
      </c>
      <c r="C90" s="19"/>
      <c r="D90" s="19">
        <v>1</v>
      </c>
      <c r="E90" s="19">
        <v>7</v>
      </c>
      <c r="F90" s="19">
        <v>10</v>
      </c>
      <c r="G90" s="19"/>
      <c r="H90" s="19"/>
      <c r="I90" s="19">
        <v>2</v>
      </c>
      <c r="J90" s="19">
        <v>2</v>
      </c>
      <c r="K90" s="19"/>
      <c r="L90" s="19"/>
      <c r="M90" s="19"/>
      <c r="N90" s="19"/>
      <c r="O90" s="19"/>
      <c r="P90" s="19">
        <f t="shared" si="12"/>
        <v>22</v>
      </c>
      <c r="Q90" s="19">
        <v>24</v>
      </c>
      <c r="R90" s="19">
        <f t="shared" si="11"/>
        <v>528</v>
      </c>
      <c r="S90" s="19"/>
      <c r="T90" s="19"/>
      <c r="U90" s="19"/>
      <c r="V90" s="19"/>
      <c r="W90" s="19"/>
    </row>
    <row r="91" spans="1:23" ht="15" customHeight="1" x14ac:dyDescent="0.15">
      <c r="A91" s="56"/>
      <c r="B91" s="23" t="s">
        <v>50</v>
      </c>
      <c r="C91" s="19"/>
      <c r="D91" s="19">
        <v>1</v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>
        <f t="shared" si="12"/>
        <v>1</v>
      </c>
      <c r="Q91" s="19">
        <v>40</v>
      </c>
      <c r="R91" s="19">
        <f t="shared" si="11"/>
        <v>40</v>
      </c>
      <c r="S91" s="19"/>
      <c r="T91" s="19"/>
      <c r="U91" s="19"/>
      <c r="V91" s="19"/>
      <c r="W91" s="19"/>
    </row>
    <row r="92" spans="1:23" ht="12.75" customHeight="1" x14ac:dyDescent="0.15">
      <c r="A92" s="56"/>
      <c r="B92" s="23" t="s">
        <v>95</v>
      </c>
      <c r="C92" s="19"/>
      <c r="D92" s="19">
        <v>1</v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>
        <f t="shared" si="12"/>
        <v>1</v>
      </c>
      <c r="Q92" s="19">
        <v>33</v>
      </c>
      <c r="R92" s="19">
        <f t="shared" si="11"/>
        <v>33</v>
      </c>
      <c r="S92" s="19"/>
      <c r="T92" s="19"/>
      <c r="U92" s="19"/>
      <c r="V92" s="19"/>
      <c r="W92" s="19"/>
    </row>
    <row r="93" spans="1:23" ht="12.75" customHeight="1" x14ac:dyDescent="0.15">
      <c r="A93" s="56"/>
      <c r="B93" s="23" t="s">
        <v>96</v>
      </c>
      <c r="C93" s="19"/>
      <c r="D93" s="19">
        <v>1</v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>
        <f t="shared" si="12"/>
        <v>1</v>
      </c>
      <c r="Q93" s="19">
        <v>38</v>
      </c>
      <c r="R93" s="19">
        <f t="shared" si="11"/>
        <v>38</v>
      </c>
      <c r="S93" s="19"/>
      <c r="T93" s="19"/>
      <c r="U93" s="19"/>
      <c r="V93" s="19"/>
      <c r="W93" s="19"/>
    </row>
    <row r="94" spans="1:23" ht="12.75" customHeight="1" x14ac:dyDescent="0.15">
      <c r="A94" s="56"/>
      <c r="B94" s="23" t="s">
        <v>97</v>
      </c>
      <c r="C94" s="19"/>
      <c r="D94" s="19">
        <v>1</v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>
        <f t="shared" si="12"/>
        <v>1</v>
      </c>
      <c r="Q94" s="19">
        <v>91</v>
      </c>
      <c r="R94" s="19">
        <f t="shared" si="11"/>
        <v>91</v>
      </c>
      <c r="S94" s="19"/>
      <c r="T94" s="19"/>
      <c r="U94" s="19"/>
      <c r="V94" s="19"/>
      <c r="W94" s="19"/>
    </row>
    <row r="95" spans="1:23" ht="15" customHeight="1" x14ac:dyDescent="0.15">
      <c r="A95" s="56"/>
      <c r="B95" s="23" t="s">
        <v>33</v>
      </c>
      <c r="C95" s="19">
        <v>3</v>
      </c>
      <c r="D95" s="19">
        <v>1</v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>
        <f t="shared" si="12"/>
        <v>4</v>
      </c>
      <c r="Q95" s="19">
        <v>88</v>
      </c>
      <c r="R95" s="19">
        <f t="shared" si="11"/>
        <v>352</v>
      </c>
      <c r="S95" s="19"/>
      <c r="T95" s="19"/>
      <c r="U95" s="19"/>
      <c r="V95" s="19"/>
      <c r="W95" s="19"/>
    </row>
    <row r="96" spans="1:23" ht="13.5" customHeight="1" x14ac:dyDescent="0.15">
      <c r="A96" s="56"/>
      <c r="B96" s="23" t="s">
        <v>96</v>
      </c>
      <c r="C96" s="19">
        <v>1</v>
      </c>
      <c r="D96" s="19">
        <v>1</v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>
        <f t="shared" si="12"/>
        <v>2</v>
      </c>
      <c r="Q96" s="19">
        <v>38</v>
      </c>
      <c r="R96" s="19">
        <f t="shared" si="11"/>
        <v>76</v>
      </c>
      <c r="S96" s="19"/>
      <c r="T96" s="19"/>
      <c r="U96" s="19"/>
      <c r="V96" s="19"/>
      <c r="W96" s="19"/>
    </row>
    <row r="97" spans="1:23" ht="12" customHeight="1" x14ac:dyDescent="0.15">
      <c r="A97" s="56"/>
      <c r="B97" s="23" t="s">
        <v>98</v>
      </c>
      <c r="C97" s="19"/>
      <c r="D97" s="19">
        <v>2</v>
      </c>
      <c r="E97" s="19"/>
      <c r="F97" s="19"/>
      <c r="G97" s="19">
        <v>11</v>
      </c>
      <c r="H97" s="19">
        <v>8</v>
      </c>
      <c r="I97" s="19">
        <v>10</v>
      </c>
      <c r="J97" s="19">
        <v>10</v>
      </c>
      <c r="K97" s="19">
        <v>8</v>
      </c>
      <c r="L97" s="19">
        <v>8</v>
      </c>
      <c r="M97" s="19">
        <v>8</v>
      </c>
      <c r="N97" s="19">
        <v>8</v>
      </c>
      <c r="O97" s="19"/>
      <c r="P97" s="19">
        <f t="shared" si="12"/>
        <v>73</v>
      </c>
      <c r="Q97" s="19">
        <v>18</v>
      </c>
      <c r="R97" s="19">
        <f t="shared" si="11"/>
        <v>1314</v>
      </c>
      <c r="S97" s="19"/>
      <c r="T97" s="19"/>
      <c r="U97" s="19"/>
      <c r="V97" s="19"/>
      <c r="W97" s="19"/>
    </row>
    <row r="98" spans="1:23" ht="21" customHeight="1" x14ac:dyDescent="0.15">
      <c r="A98" s="56"/>
      <c r="B98" s="23" t="s">
        <v>47</v>
      </c>
      <c r="C98" s="19"/>
      <c r="D98" s="19"/>
      <c r="E98" s="19">
        <v>7</v>
      </c>
      <c r="F98" s="19">
        <v>8</v>
      </c>
      <c r="G98" s="19"/>
      <c r="H98" s="19"/>
      <c r="I98" s="19"/>
      <c r="J98" s="19"/>
      <c r="K98" s="19"/>
      <c r="L98" s="19"/>
      <c r="M98" s="19"/>
      <c r="N98" s="19"/>
      <c r="O98" s="19"/>
      <c r="P98" s="19">
        <f t="shared" si="12"/>
        <v>15</v>
      </c>
      <c r="Q98" s="19">
        <v>19</v>
      </c>
      <c r="R98" s="19">
        <f t="shared" si="11"/>
        <v>285</v>
      </c>
      <c r="S98" s="19"/>
      <c r="T98" s="19"/>
      <c r="U98" s="19"/>
      <c r="V98" s="19"/>
      <c r="W98" s="19"/>
    </row>
    <row r="99" spans="1:23" ht="21" customHeight="1" x14ac:dyDescent="0.15">
      <c r="A99" s="56"/>
      <c r="B99" s="23" t="s">
        <v>99</v>
      </c>
      <c r="C99" s="19"/>
      <c r="D99" s="19">
        <v>4</v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>
        <f t="shared" si="12"/>
        <v>4</v>
      </c>
      <c r="Q99" s="19">
        <v>298</v>
      </c>
      <c r="R99" s="19">
        <f t="shared" si="11"/>
        <v>1192</v>
      </c>
      <c r="S99" s="19"/>
      <c r="T99" s="19"/>
      <c r="U99" s="19"/>
      <c r="V99" s="19"/>
      <c r="W99" s="19"/>
    </row>
    <row r="100" spans="1:23" ht="21" customHeight="1" x14ac:dyDescent="0.15">
      <c r="A100" s="56"/>
      <c r="B100" s="23" t="s">
        <v>52</v>
      </c>
      <c r="C100" s="19"/>
      <c r="D100" s="19"/>
      <c r="E100" s="19"/>
      <c r="F100" s="19">
        <v>1</v>
      </c>
      <c r="G100" s="19">
        <v>7</v>
      </c>
      <c r="H100" s="19">
        <v>8</v>
      </c>
      <c r="I100" s="19">
        <v>8</v>
      </c>
      <c r="J100" s="19">
        <v>8</v>
      </c>
      <c r="K100" s="19">
        <v>8</v>
      </c>
      <c r="L100" s="19">
        <v>4</v>
      </c>
      <c r="M100" s="19">
        <v>8</v>
      </c>
      <c r="N100" s="19">
        <v>8</v>
      </c>
      <c r="O100" s="19"/>
      <c r="P100" s="19">
        <f t="shared" si="12"/>
        <v>60</v>
      </c>
      <c r="Q100" s="19">
        <v>33</v>
      </c>
      <c r="R100" s="19">
        <f t="shared" si="11"/>
        <v>1980</v>
      </c>
      <c r="S100" s="19"/>
      <c r="T100" s="19"/>
      <c r="U100" s="19"/>
      <c r="V100" s="19"/>
      <c r="W100" s="19"/>
    </row>
    <row r="101" spans="1:23" ht="15" customHeight="1" x14ac:dyDescent="0.15">
      <c r="A101" s="56"/>
      <c r="B101" s="23" t="s">
        <v>100</v>
      </c>
      <c r="C101" s="19"/>
      <c r="D101" s="19"/>
      <c r="E101" s="19"/>
      <c r="F101" s="19">
        <v>1</v>
      </c>
      <c r="G101" s="19"/>
      <c r="H101" s="19"/>
      <c r="I101" s="19"/>
      <c r="J101" s="19"/>
      <c r="K101" s="19"/>
      <c r="L101" s="19"/>
      <c r="M101" s="19"/>
      <c r="N101" s="19"/>
      <c r="O101" s="19"/>
      <c r="P101" s="19">
        <f t="shared" ref="P101" si="13">SUM(C101:O101)</f>
        <v>1</v>
      </c>
      <c r="Q101" s="19">
        <v>20</v>
      </c>
      <c r="R101" s="19">
        <f t="shared" ref="R101:R132" si="14">Q101*P101</f>
        <v>20</v>
      </c>
      <c r="S101" s="19"/>
      <c r="T101" s="19"/>
      <c r="U101" s="19"/>
      <c r="V101" s="19"/>
      <c r="W101" s="19"/>
    </row>
    <row r="102" spans="1:23" ht="15" customHeight="1" x14ac:dyDescent="0.15">
      <c r="A102" s="56"/>
      <c r="B102" s="23" t="s">
        <v>101</v>
      </c>
      <c r="C102" s="19"/>
      <c r="D102" s="19">
        <v>1</v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>
        <f t="shared" ref="P102:P131" si="15">SUM(C102:O102)</f>
        <v>1</v>
      </c>
      <c r="Q102" s="19">
        <v>151</v>
      </c>
      <c r="R102" s="19">
        <f t="shared" si="14"/>
        <v>151</v>
      </c>
      <c r="S102" s="19"/>
      <c r="T102" s="19"/>
      <c r="U102" s="19"/>
      <c r="V102" s="19"/>
      <c r="W102" s="19"/>
    </row>
    <row r="103" spans="1:23" ht="15" customHeight="1" x14ac:dyDescent="0.15">
      <c r="A103" s="57"/>
      <c r="B103" s="23" t="s">
        <v>102</v>
      </c>
      <c r="C103" s="19">
        <v>1</v>
      </c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>
        <f t="shared" si="15"/>
        <v>1</v>
      </c>
      <c r="Q103" s="19">
        <v>378</v>
      </c>
      <c r="R103" s="19">
        <f t="shared" si="14"/>
        <v>378</v>
      </c>
      <c r="S103" s="19"/>
      <c r="T103" s="19"/>
      <c r="U103" s="19"/>
      <c r="V103" s="19"/>
      <c r="W103" s="19"/>
    </row>
    <row r="104" spans="1:23" ht="15" customHeight="1" x14ac:dyDescent="0.15">
      <c r="A104" s="58" t="s">
        <v>103</v>
      </c>
      <c r="B104" s="23" t="s">
        <v>104</v>
      </c>
      <c r="C104" s="19"/>
      <c r="D104" s="19">
        <v>3</v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>
        <f t="shared" si="15"/>
        <v>3</v>
      </c>
      <c r="Q104" s="19">
        <v>211</v>
      </c>
      <c r="R104" s="19">
        <f t="shared" si="14"/>
        <v>633</v>
      </c>
      <c r="S104" s="19"/>
      <c r="T104" s="19"/>
      <c r="U104" s="19"/>
      <c r="V104" s="19"/>
      <c r="W104" s="19"/>
    </row>
    <row r="105" spans="1:23" ht="15" customHeight="1" x14ac:dyDescent="0.15">
      <c r="A105" s="59"/>
      <c r="B105" s="23" t="s">
        <v>53</v>
      </c>
      <c r="C105" s="19"/>
      <c r="D105" s="19">
        <v>1</v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>
        <f t="shared" si="15"/>
        <v>1</v>
      </c>
      <c r="Q105" s="19">
        <v>29</v>
      </c>
      <c r="R105" s="19">
        <f t="shared" si="14"/>
        <v>29</v>
      </c>
      <c r="S105" s="19"/>
      <c r="T105" s="19"/>
      <c r="U105" s="19"/>
      <c r="V105" s="19"/>
      <c r="W105" s="19"/>
    </row>
    <row r="106" spans="1:23" ht="15" customHeight="1" x14ac:dyDescent="0.15">
      <c r="A106" s="52" t="s">
        <v>105</v>
      </c>
      <c r="B106" s="23" t="s">
        <v>28</v>
      </c>
      <c r="C106" s="19">
        <v>1</v>
      </c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>
        <f t="shared" si="15"/>
        <v>1</v>
      </c>
      <c r="Q106" s="19">
        <v>219</v>
      </c>
      <c r="R106" s="19">
        <f t="shared" si="14"/>
        <v>219</v>
      </c>
      <c r="S106" s="19"/>
      <c r="T106" s="19"/>
      <c r="U106" s="19"/>
      <c r="V106" s="19"/>
      <c r="W106" s="19"/>
    </row>
    <row r="107" spans="1:23" ht="15" customHeight="1" x14ac:dyDescent="0.15">
      <c r="A107" s="53"/>
      <c r="B107" s="23" t="s">
        <v>34</v>
      </c>
      <c r="C107" s="19">
        <v>1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>
        <f t="shared" si="15"/>
        <v>1</v>
      </c>
      <c r="Q107" s="19">
        <v>146</v>
      </c>
      <c r="R107" s="19">
        <f t="shared" si="14"/>
        <v>146</v>
      </c>
      <c r="S107" s="19"/>
      <c r="T107" s="19"/>
      <c r="U107" s="19"/>
      <c r="V107" s="19"/>
      <c r="W107" s="19"/>
    </row>
    <row r="108" spans="1:23" ht="15" customHeight="1" x14ac:dyDescent="0.15">
      <c r="A108" s="53"/>
      <c r="B108" s="23" t="s">
        <v>30</v>
      </c>
      <c r="C108" s="19">
        <v>1</v>
      </c>
      <c r="D108" s="19">
        <v>3</v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>
        <f t="shared" si="15"/>
        <v>4</v>
      </c>
      <c r="Q108" s="19">
        <v>85</v>
      </c>
      <c r="R108" s="19">
        <f t="shared" si="14"/>
        <v>340</v>
      </c>
      <c r="S108" s="19"/>
      <c r="T108" s="19"/>
      <c r="U108" s="19"/>
      <c r="V108" s="19"/>
      <c r="W108" s="19"/>
    </row>
    <row r="109" spans="1:23" ht="15" customHeight="1" x14ac:dyDescent="0.15">
      <c r="A109" s="53"/>
      <c r="B109" s="23" t="s">
        <v>38</v>
      </c>
      <c r="C109" s="19">
        <v>1</v>
      </c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>
        <f t="shared" si="15"/>
        <v>1</v>
      </c>
      <c r="Q109" s="19">
        <v>428</v>
      </c>
      <c r="R109" s="19">
        <f t="shared" si="14"/>
        <v>428</v>
      </c>
      <c r="S109" s="19"/>
      <c r="T109" s="19"/>
      <c r="U109" s="19"/>
      <c r="V109" s="19"/>
      <c r="W109" s="19"/>
    </row>
    <row r="110" spans="1:23" ht="15" customHeight="1" x14ac:dyDescent="0.15">
      <c r="A110" s="53"/>
      <c r="B110" s="23" t="s">
        <v>29</v>
      </c>
      <c r="C110" s="19">
        <v>1</v>
      </c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>
        <f t="shared" si="15"/>
        <v>1</v>
      </c>
      <c r="Q110" s="19">
        <v>246</v>
      </c>
      <c r="R110" s="19">
        <f t="shared" si="14"/>
        <v>246</v>
      </c>
      <c r="S110" s="19"/>
      <c r="T110" s="19"/>
      <c r="U110" s="19"/>
      <c r="V110" s="19"/>
      <c r="W110" s="19"/>
    </row>
    <row r="111" spans="1:23" ht="15" customHeight="1" x14ac:dyDescent="0.15">
      <c r="A111" s="53"/>
      <c r="B111" s="23" t="s">
        <v>37</v>
      </c>
      <c r="C111" s="19"/>
      <c r="D111" s="19"/>
      <c r="E111" s="19"/>
      <c r="F111" s="19"/>
      <c r="G111" s="19"/>
      <c r="H111" s="19"/>
      <c r="I111" s="19"/>
      <c r="J111" s="19"/>
      <c r="K111" s="19"/>
      <c r="L111" s="19">
        <v>2</v>
      </c>
      <c r="M111" s="19"/>
      <c r="N111" s="19"/>
      <c r="O111" s="19"/>
      <c r="P111" s="19">
        <f t="shared" si="15"/>
        <v>2</v>
      </c>
      <c r="Q111" s="19">
        <v>51</v>
      </c>
      <c r="R111" s="19">
        <f t="shared" si="14"/>
        <v>102</v>
      </c>
      <c r="S111" s="19"/>
      <c r="T111" s="19"/>
      <c r="U111" s="19"/>
      <c r="V111" s="19"/>
      <c r="W111" s="19"/>
    </row>
    <row r="112" spans="1:23" ht="15" customHeight="1" x14ac:dyDescent="0.15">
      <c r="A112" s="53"/>
      <c r="B112" s="23" t="s">
        <v>41</v>
      </c>
      <c r="C112" s="19">
        <v>1</v>
      </c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>
        <f t="shared" si="15"/>
        <v>1</v>
      </c>
      <c r="Q112" s="19">
        <v>311</v>
      </c>
      <c r="R112" s="19">
        <f t="shared" si="14"/>
        <v>311</v>
      </c>
      <c r="S112" s="19"/>
      <c r="T112" s="19"/>
      <c r="U112" s="19"/>
      <c r="V112" s="19"/>
      <c r="W112" s="19"/>
    </row>
    <row r="113" spans="1:23" ht="15" customHeight="1" x14ac:dyDescent="0.15">
      <c r="A113" s="53"/>
      <c r="B113" s="23" t="s">
        <v>39</v>
      </c>
      <c r="C113" s="19">
        <v>1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>
        <f t="shared" si="15"/>
        <v>1</v>
      </c>
      <c r="Q113" s="19">
        <v>243</v>
      </c>
      <c r="R113" s="19">
        <f t="shared" si="14"/>
        <v>243</v>
      </c>
      <c r="S113" s="19"/>
      <c r="T113" s="19"/>
      <c r="U113" s="19"/>
      <c r="V113" s="19"/>
      <c r="W113" s="19"/>
    </row>
    <row r="114" spans="1:23" ht="15" customHeight="1" x14ac:dyDescent="0.15">
      <c r="A114" s="53"/>
      <c r="B114" s="23" t="s">
        <v>106</v>
      </c>
      <c r="C114" s="19">
        <v>1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>
        <f t="shared" si="15"/>
        <v>1</v>
      </c>
      <c r="Q114" s="19">
        <v>266</v>
      </c>
      <c r="R114" s="19">
        <f t="shared" si="14"/>
        <v>266</v>
      </c>
      <c r="S114" s="19"/>
      <c r="T114" s="19"/>
      <c r="U114" s="19"/>
      <c r="V114" s="19"/>
      <c r="W114" s="19"/>
    </row>
    <row r="115" spans="1:23" ht="15" customHeight="1" x14ac:dyDescent="0.15">
      <c r="A115" s="53"/>
      <c r="B115" s="23" t="s">
        <v>44</v>
      </c>
      <c r="C115" s="19">
        <v>1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>
        <f t="shared" si="15"/>
        <v>1</v>
      </c>
      <c r="Q115" s="19">
        <v>79</v>
      </c>
      <c r="R115" s="19">
        <f t="shared" si="14"/>
        <v>79</v>
      </c>
      <c r="S115" s="19"/>
      <c r="T115" s="19"/>
      <c r="U115" s="19"/>
      <c r="V115" s="19"/>
      <c r="W115" s="19"/>
    </row>
    <row r="116" spans="1:23" ht="15" customHeight="1" x14ac:dyDescent="0.15">
      <c r="A116" s="53"/>
      <c r="B116" s="23" t="s">
        <v>51</v>
      </c>
      <c r="C116" s="19"/>
      <c r="D116" s="19"/>
      <c r="E116" s="19"/>
      <c r="F116" s="19"/>
      <c r="G116" s="19">
        <v>2</v>
      </c>
      <c r="H116" s="19"/>
      <c r="I116" s="19"/>
      <c r="J116" s="19"/>
      <c r="K116" s="19"/>
      <c r="L116" s="19"/>
      <c r="M116" s="19"/>
      <c r="N116" s="19"/>
      <c r="O116" s="19"/>
      <c r="P116" s="19">
        <f t="shared" si="15"/>
        <v>2</v>
      </c>
      <c r="Q116" s="19">
        <v>86</v>
      </c>
      <c r="R116" s="19">
        <f t="shared" si="14"/>
        <v>172</v>
      </c>
      <c r="S116" s="19"/>
      <c r="T116" s="19"/>
      <c r="U116" s="19"/>
      <c r="V116" s="19"/>
      <c r="W116" s="19"/>
    </row>
    <row r="117" spans="1:23" ht="15" customHeight="1" x14ac:dyDescent="0.15">
      <c r="A117" s="53"/>
      <c r="B117" s="23" t="s">
        <v>40</v>
      </c>
      <c r="C117" s="19">
        <v>1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>
        <f t="shared" si="15"/>
        <v>1</v>
      </c>
      <c r="Q117" s="19">
        <v>65</v>
      </c>
      <c r="R117" s="19">
        <f t="shared" si="14"/>
        <v>65</v>
      </c>
      <c r="S117" s="19"/>
      <c r="T117" s="19"/>
      <c r="U117" s="19"/>
      <c r="V117" s="19"/>
      <c r="W117" s="19"/>
    </row>
    <row r="118" spans="1:23" ht="15" customHeight="1" x14ac:dyDescent="0.15">
      <c r="A118" s="53"/>
      <c r="B118" s="23" t="s">
        <v>107</v>
      </c>
      <c r="C118" s="19">
        <v>2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>
        <f t="shared" si="15"/>
        <v>2</v>
      </c>
      <c r="Q118" s="19">
        <v>194</v>
      </c>
      <c r="R118" s="19">
        <f t="shared" si="14"/>
        <v>388</v>
      </c>
      <c r="S118" s="19"/>
      <c r="T118" s="19"/>
      <c r="U118" s="19"/>
      <c r="V118" s="19"/>
      <c r="W118" s="19"/>
    </row>
    <row r="119" spans="1:23" ht="15" customHeight="1" x14ac:dyDescent="0.15">
      <c r="A119" s="53"/>
      <c r="B119" s="23" t="s">
        <v>98</v>
      </c>
      <c r="C119" s="19"/>
      <c r="D119" s="19">
        <v>1</v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>
        <f t="shared" si="15"/>
        <v>1</v>
      </c>
      <c r="Q119" s="19">
        <v>59</v>
      </c>
      <c r="R119" s="19">
        <f t="shared" si="14"/>
        <v>59</v>
      </c>
      <c r="S119" s="19"/>
      <c r="T119" s="19"/>
      <c r="U119" s="19"/>
      <c r="V119" s="19"/>
      <c r="W119" s="19"/>
    </row>
    <row r="120" spans="1:23" ht="15" customHeight="1" x14ac:dyDescent="0.15">
      <c r="A120" s="53"/>
      <c r="B120" s="23" t="s">
        <v>47</v>
      </c>
      <c r="C120" s="19"/>
      <c r="D120" s="19">
        <v>8</v>
      </c>
      <c r="E120" s="19">
        <v>5</v>
      </c>
      <c r="F120" s="19">
        <v>6</v>
      </c>
      <c r="G120" s="19">
        <v>1</v>
      </c>
      <c r="H120" s="19"/>
      <c r="I120" s="19"/>
      <c r="J120" s="19"/>
      <c r="K120" s="19"/>
      <c r="L120" s="19"/>
      <c r="M120" s="19"/>
      <c r="N120" s="19"/>
      <c r="O120" s="19"/>
      <c r="P120" s="19">
        <f t="shared" si="15"/>
        <v>20</v>
      </c>
      <c r="Q120" s="19">
        <v>63</v>
      </c>
      <c r="R120" s="19">
        <f t="shared" si="14"/>
        <v>1260</v>
      </c>
      <c r="S120" s="19"/>
      <c r="T120" s="19"/>
      <c r="U120" s="19"/>
      <c r="V120" s="19"/>
      <c r="W120" s="19"/>
    </row>
    <row r="121" spans="1:23" ht="15" customHeight="1" x14ac:dyDescent="0.15">
      <c r="A121" s="53"/>
      <c r="B121" s="23" t="s">
        <v>46</v>
      </c>
      <c r="C121" s="19"/>
      <c r="D121" s="19"/>
      <c r="E121" s="19"/>
      <c r="F121" s="19">
        <v>3</v>
      </c>
      <c r="G121" s="19">
        <v>26</v>
      </c>
      <c r="H121" s="19">
        <v>27</v>
      </c>
      <c r="I121" s="19">
        <v>36</v>
      </c>
      <c r="J121" s="19">
        <v>36</v>
      </c>
      <c r="K121" s="19">
        <v>36</v>
      </c>
      <c r="L121" s="19">
        <v>30</v>
      </c>
      <c r="M121" s="19">
        <v>34</v>
      </c>
      <c r="N121" s="19">
        <v>36</v>
      </c>
      <c r="O121" s="19"/>
      <c r="P121" s="19">
        <f t="shared" si="15"/>
        <v>264</v>
      </c>
      <c r="Q121" s="19">
        <v>50</v>
      </c>
      <c r="R121" s="19">
        <f t="shared" si="14"/>
        <v>13200</v>
      </c>
      <c r="S121" s="19"/>
      <c r="T121" s="19"/>
      <c r="U121" s="19"/>
      <c r="V121" s="19"/>
      <c r="W121" s="19"/>
    </row>
    <row r="122" spans="1:23" ht="15" customHeight="1" x14ac:dyDescent="0.15">
      <c r="A122" s="53"/>
      <c r="B122" s="23" t="s">
        <v>53</v>
      </c>
      <c r="C122" s="19"/>
      <c r="D122" s="19">
        <v>6</v>
      </c>
      <c r="E122" s="19">
        <v>2</v>
      </c>
      <c r="F122" s="19">
        <v>3</v>
      </c>
      <c r="G122" s="19"/>
      <c r="H122" s="19"/>
      <c r="I122" s="19"/>
      <c r="J122" s="19"/>
      <c r="K122" s="19"/>
      <c r="L122" s="19"/>
      <c r="M122" s="19"/>
      <c r="N122" s="19"/>
      <c r="O122" s="19"/>
      <c r="P122" s="19">
        <f t="shared" si="15"/>
        <v>11</v>
      </c>
      <c r="Q122" s="19">
        <v>75</v>
      </c>
      <c r="R122" s="19">
        <f t="shared" si="14"/>
        <v>825</v>
      </c>
      <c r="S122" s="19"/>
      <c r="T122" s="19"/>
      <c r="U122" s="19"/>
      <c r="V122" s="19"/>
      <c r="W122" s="19"/>
    </row>
    <row r="123" spans="1:23" ht="15" customHeight="1" x14ac:dyDescent="0.15">
      <c r="A123" s="53"/>
      <c r="B123" s="23" t="s">
        <v>49</v>
      </c>
      <c r="C123" s="19"/>
      <c r="D123" s="19">
        <v>1</v>
      </c>
      <c r="E123" s="19"/>
      <c r="F123" s="19"/>
      <c r="G123" s="19"/>
      <c r="H123" s="19">
        <v>2</v>
      </c>
      <c r="I123" s="19">
        <v>2</v>
      </c>
      <c r="J123" s="19">
        <v>2</v>
      </c>
      <c r="K123" s="19">
        <v>4</v>
      </c>
      <c r="L123" s="19">
        <v>2</v>
      </c>
      <c r="M123" s="19">
        <v>4</v>
      </c>
      <c r="N123" s="19">
        <v>4</v>
      </c>
      <c r="O123" s="19"/>
      <c r="P123" s="19">
        <f t="shared" si="15"/>
        <v>21</v>
      </c>
      <c r="Q123" s="19">
        <v>63</v>
      </c>
      <c r="R123" s="19">
        <f t="shared" si="14"/>
        <v>1323</v>
      </c>
      <c r="S123" s="19"/>
      <c r="T123" s="19"/>
      <c r="U123" s="19"/>
      <c r="V123" s="19"/>
      <c r="W123" s="19"/>
    </row>
    <row r="124" spans="1:23" ht="15" customHeight="1" x14ac:dyDescent="0.15">
      <c r="A124" s="53"/>
      <c r="B124" s="23" t="s">
        <v>108</v>
      </c>
      <c r="C124" s="19"/>
      <c r="D124" s="19"/>
      <c r="E124" s="19">
        <v>1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>
        <f t="shared" si="15"/>
        <v>1</v>
      </c>
      <c r="Q124" s="19">
        <v>127</v>
      </c>
      <c r="R124" s="19">
        <f t="shared" si="14"/>
        <v>127</v>
      </c>
      <c r="S124" s="19"/>
      <c r="T124" s="19"/>
      <c r="U124" s="19"/>
      <c r="V124" s="19"/>
      <c r="W124" s="19"/>
    </row>
    <row r="125" spans="1:23" ht="15" customHeight="1" x14ac:dyDescent="0.15">
      <c r="A125" s="53"/>
      <c r="B125" s="23" t="s">
        <v>109</v>
      </c>
      <c r="C125" s="19"/>
      <c r="D125" s="19"/>
      <c r="E125" s="19"/>
      <c r="F125" s="19">
        <v>1</v>
      </c>
      <c r="G125" s="19"/>
      <c r="H125" s="19"/>
      <c r="I125" s="19"/>
      <c r="J125" s="19"/>
      <c r="K125" s="19"/>
      <c r="L125" s="19"/>
      <c r="M125" s="19"/>
      <c r="N125" s="19"/>
      <c r="O125" s="19"/>
      <c r="P125" s="19">
        <f t="shared" si="15"/>
        <v>1</v>
      </c>
      <c r="Q125" s="19">
        <v>163</v>
      </c>
      <c r="R125" s="19">
        <f t="shared" si="14"/>
        <v>163</v>
      </c>
      <c r="S125" s="19"/>
      <c r="T125" s="19"/>
      <c r="U125" s="19"/>
      <c r="V125" s="19"/>
      <c r="W125" s="19"/>
    </row>
    <row r="126" spans="1:23" ht="15" customHeight="1" x14ac:dyDescent="0.15">
      <c r="A126" s="54"/>
      <c r="B126" s="23" t="s">
        <v>110</v>
      </c>
      <c r="C126" s="19">
        <v>1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>
        <f t="shared" si="15"/>
        <v>1</v>
      </c>
      <c r="Q126" s="19">
        <v>280</v>
      </c>
      <c r="R126" s="19">
        <f t="shared" si="14"/>
        <v>280</v>
      </c>
      <c r="S126" s="19"/>
      <c r="T126" s="19"/>
      <c r="U126" s="19"/>
      <c r="V126" s="19"/>
      <c r="W126" s="19"/>
    </row>
    <row r="127" spans="1:23" ht="15" customHeight="1" x14ac:dyDescent="0.15">
      <c r="A127" s="55" t="s">
        <v>111</v>
      </c>
      <c r="B127" s="23" t="s">
        <v>28</v>
      </c>
      <c r="C127" s="19">
        <v>1</v>
      </c>
      <c r="D127" s="19">
        <v>1</v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>
        <f t="shared" si="15"/>
        <v>2</v>
      </c>
      <c r="Q127" s="19">
        <v>281</v>
      </c>
      <c r="R127" s="19">
        <f t="shared" si="14"/>
        <v>562</v>
      </c>
      <c r="S127" s="19"/>
      <c r="T127" s="19"/>
      <c r="U127" s="19"/>
      <c r="V127" s="19"/>
      <c r="W127" s="19"/>
    </row>
    <row r="128" spans="1:23" ht="15" customHeight="1" x14ac:dyDescent="0.15">
      <c r="A128" s="56"/>
      <c r="B128" s="23" t="s">
        <v>34</v>
      </c>
      <c r="C128" s="19">
        <v>3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>
        <f t="shared" si="15"/>
        <v>3</v>
      </c>
      <c r="Q128" s="19">
        <v>203</v>
      </c>
      <c r="R128" s="19">
        <f t="shared" si="14"/>
        <v>609</v>
      </c>
      <c r="S128" s="19"/>
      <c r="T128" s="19"/>
      <c r="U128" s="19"/>
      <c r="V128" s="19"/>
      <c r="W128" s="19"/>
    </row>
    <row r="129" spans="1:23" ht="15" customHeight="1" x14ac:dyDescent="0.15">
      <c r="A129" s="56"/>
      <c r="B129" s="23" t="s">
        <v>112</v>
      </c>
      <c r="C129" s="19">
        <v>1</v>
      </c>
      <c r="D129" s="19">
        <v>1</v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>
        <f t="shared" si="15"/>
        <v>2</v>
      </c>
      <c r="Q129" s="19">
        <v>190</v>
      </c>
      <c r="R129" s="19">
        <f t="shared" si="14"/>
        <v>380</v>
      </c>
      <c r="S129" s="19"/>
      <c r="T129" s="19"/>
      <c r="U129" s="19"/>
      <c r="V129" s="19"/>
      <c r="W129" s="19"/>
    </row>
    <row r="130" spans="1:23" ht="15" customHeight="1" x14ac:dyDescent="0.15">
      <c r="A130" s="56"/>
      <c r="B130" s="23" t="s">
        <v>113</v>
      </c>
      <c r="C130" s="19">
        <v>1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>
        <f t="shared" si="15"/>
        <v>1</v>
      </c>
      <c r="Q130" s="19">
        <v>161</v>
      </c>
      <c r="R130" s="19">
        <f t="shared" si="14"/>
        <v>161</v>
      </c>
      <c r="S130" s="19"/>
      <c r="T130" s="19"/>
      <c r="U130" s="19"/>
      <c r="V130" s="19"/>
      <c r="W130" s="19"/>
    </row>
    <row r="131" spans="1:23" ht="15" customHeight="1" x14ac:dyDescent="0.15">
      <c r="A131" s="56"/>
      <c r="B131" s="23" t="s">
        <v>39</v>
      </c>
      <c r="C131" s="19">
        <v>1</v>
      </c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>
        <f t="shared" si="15"/>
        <v>1</v>
      </c>
      <c r="Q131" s="19">
        <v>286</v>
      </c>
      <c r="R131" s="19">
        <f t="shared" si="14"/>
        <v>286</v>
      </c>
      <c r="S131" s="19"/>
      <c r="T131" s="19"/>
      <c r="U131" s="19"/>
      <c r="V131" s="19"/>
      <c r="W131" s="19"/>
    </row>
    <row r="132" spans="1:23" ht="15" customHeight="1" x14ac:dyDescent="0.15">
      <c r="A132" s="56"/>
      <c r="B132" s="23" t="s">
        <v>39</v>
      </c>
      <c r="C132" s="19">
        <v>1</v>
      </c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>
        <f t="shared" ref="P132" si="16">SUM(C132:O132)</f>
        <v>1</v>
      </c>
      <c r="Q132" s="19">
        <v>286</v>
      </c>
      <c r="R132" s="19">
        <f t="shared" ref="R132" si="17">Q132*P132</f>
        <v>286</v>
      </c>
      <c r="S132" s="19"/>
      <c r="T132" s="19"/>
      <c r="U132" s="19"/>
      <c r="V132" s="19"/>
      <c r="W132" s="19"/>
    </row>
    <row r="133" spans="1:23" ht="15" customHeight="1" x14ac:dyDescent="0.15">
      <c r="A133" s="56"/>
      <c r="B133" s="23" t="s">
        <v>85</v>
      </c>
      <c r="C133" s="19">
        <v>2</v>
      </c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>
        <f t="shared" ref="P133" si="18">SUM(C133:O133)</f>
        <v>2</v>
      </c>
      <c r="Q133" s="19">
        <v>463</v>
      </c>
      <c r="R133" s="19">
        <f t="shared" ref="R133:R164" si="19">Q133*P133</f>
        <v>926</v>
      </c>
      <c r="S133" s="19"/>
      <c r="T133" s="19"/>
      <c r="U133" s="19"/>
      <c r="V133" s="19"/>
      <c r="W133" s="19"/>
    </row>
    <row r="134" spans="1:23" ht="15" customHeight="1" x14ac:dyDescent="0.15">
      <c r="A134" s="56"/>
      <c r="B134" s="23" t="s">
        <v>95</v>
      </c>
      <c r="C134" s="19">
        <v>1</v>
      </c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>
        <f t="shared" ref="P134:P164" si="20">SUM(C134:O134)</f>
        <v>1</v>
      </c>
      <c r="Q134" s="19">
        <v>174</v>
      </c>
      <c r="R134" s="19">
        <f t="shared" si="19"/>
        <v>174</v>
      </c>
      <c r="S134" s="19"/>
      <c r="T134" s="19"/>
      <c r="U134" s="19"/>
      <c r="V134" s="19"/>
      <c r="W134" s="19"/>
    </row>
    <row r="135" spans="1:23" ht="15" customHeight="1" x14ac:dyDescent="0.15">
      <c r="A135" s="56"/>
      <c r="B135" s="23" t="s">
        <v>42</v>
      </c>
      <c r="C135" s="19">
        <v>1</v>
      </c>
      <c r="D135" s="19">
        <v>1</v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>
        <f t="shared" si="20"/>
        <v>2</v>
      </c>
      <c r="Q135" s="19">
        <v>198</v>
      </c>
      <c r="R135" s="19">
        <f t="shared" si="19"/>
        <v>396</v>
      </c>
      <c r="S135" s="19"/>
      <c r="T135" s="19"/>
      <c r="U135" s="19"/>
      <c r="V135" s="19"/>
      <c r="W135" s="19"/>
    </row>
    <row r="136" spans="1:23" ht="14.25" customHeight="1" x14ac:dyDescent="0.15">
      <c r="A136" s="56"/>
      <c r="B136" s="23" t="s">
        <v>96</v>
      </c>
      <c r="C136" s="19">
        <v>4</v>
      </c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>
        <f t="shared" si="20"/>
        <v>4</v>
      </c>
      <c r="Q136" s="19">
        <v>175</v>
      </c>
      <c r="R136" s="19">
        <f t="shared" si="19"/>
        <v>700</v>
      </c>
      <c r="S136" s="19"/>
      <c r="T136" s="19"/>
      <c r="U136" s="19"/>
      <c r="V136" s="19"/>
      <c r="W136" s="19"/>
    </row>
    <row r="137" spans="1:23" ht="15" customHeight="1" x14ac:dyDescent="0.15">
      <c r="A137" s="56"/>
      <c r="B137" s="23" t="s">
        <v>114</v>
      </c>
      <c r="C137" s="19">
        <v>1</v>
      </c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>
        <f t="shared" si="20"/>
        <v>1</v>
      </c>
      <c r="Q137" s="19">
        <v>213</v>
      </c>
      <c r="R137" s="19">
        <f t="shared" si="19"/>
        <v>213</v>
      </c>
      <c r="S137" s="19"/>
      <c r="T137" s="19"/>
      <c r="U137" s="19"/>
      <c r="V137" s="19"/>
      <c r="W137" s="19"/>
    </row>
    <row r="138" spans="1:23" ht="15" customHeight="1" x14ac:dyDescent="0.15">
      <c r="A138" s="56"/>
      <c r="B138" s="23" t="s">
        <v>112</v>
      </c>
      <c r="C138" s="19">
        <v>1</v>
      </c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>
        <f t="shared" si="20"/>
        <v>1</v>
      </c>
      <c r="Q138" s="19">
        <v>190</v>
      </c>
      <c r="R138" s="19">
        <f t="shared" si="19"/>
        <v>190</v>
      </c>
      <c r="S138" s="19"/>
      <c r="T138" s="19"/>
      <c r="U138" s="19"/>
      <c r="V138" s="19"/>
      <c r="W138" s="19"/>
    </row>
    <row r="139" spans="1:23" ht="15" customHeight="1" x14ac:dyDescent="0.15">
      <c r="A139" s="56"/>
      <c r="B139" s="23" t="s">
        <v>34</v>
      </c>
      <c r="C139" s="19">
        <v>1</v>
      </c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>
        <f t="shared" si="20"/>
        <v>1</v>
      </c>
      <c r="Q139" s="19">
        <v>203</v>
      </c>
      <c r="R139" s="19">
        <f t="shared" si="19"/>
        <v>203</v>
      </c>
      <c r="S139" s="19"/>
      <c r="T139" s="19"/>
      <c r="U139" s="19"/>
      <c r="V139" s="19"/>
      <c r="W139" s="19"/>
    </row>
    <row r="140" spans="1:23" ht="15" customHeight="1" x14ac:dyDescent="0.15">
      <c r="A140" s="56"/>
      <c r="B140" s="23" t="s">
        <v>33</v>
      </c>
      <c r="C140" s="19"/>
      <c r="D140" s="19"/>
      <c r="E140" s="19"/>
      <c r="F140" s="19">
        <v>1</v>
      </c>
      <c r="G140" s="19"/>
      <c r="H140" s="19"/>
      <c r="I140" s="19"/>
      <c r="J140" s="19"/>
      <c r="K140" s="19"/>
      <c r="L140" s="19"/>
      <c r="M140" s="19"/>
      <c r="N140" s="19"/>
      <c r="O140" s="19"/>
      <c r="P140" s="19">
        <f t="shared" si="20"/>
        <v>1</v>
      </c>
      <c r="Q140" s="19">
        <v>245</v>
      </c>
      <c r="R140" s="19">
        <f t="shared" si="19"/>
        <v>245</v>
      </c>
      <c r="S140" s="19"/>
      <c r="T140" s="19"/>
      <c r="U140" s="19"/>
      <c r="V140" s="19"/>
      <c r="W140" s="19"/>
    </row>
    <row r="141" spans="1:23" ht="15" customHeight="1" x14ac:dyDescent="0.15">
      <c r="A141" s="56"/>
      <c r="B141" s="23" t="s">
        <v>112</v>
      </c>
      <c r="C141" s="19">
        <v>1</v>
      </c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>
        <f t="shared" si="20"/>
        <v>1</v>
      </c>
      <c r="Q141" s="19">
        <v>190</v>
      </c>
      <c r="R141" s="19">
        <f t="shared" si="19"/>
        <v>190</v>
      </c>
      <c r="S141" s="19"/>
      <c r="T141" s="19"/>
      <c r="U141" s="19"/>
      <c r="V141" s="19"/>
      <c r="W141" s="19"/>
    </row>
    <row r="142" spans="1:23" ht="15" customHeight="1" x14ac:dyDescent="0.15">
      <c r="A142" s="56"/>
      <c r="B142" s="23" t="s">
        <v>115</v>
      </c>
      <c r="C142" s="19"/>
      <c r="D142" s="19">
        <v>1</v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>
        <f t="shared" si="20"/>
        <v>1</v>
      </c>
      <c r="Q142" s="19">
        <v>371</v>
      </c>
      <c r="R142" s="19">
        <f t="shared" si="19"/>
        <v>371</v>
      </c>
      <c r="S142" s="19"/>
      <c r="T142" s="19"/>
      <c r="U142" s="19"/>
      <c r="V142" s="19"/>
      <c r="W142" s="19"/>
    </row>
    <row r="143" spans="1:23" ht="15" customHeight="1" x14ac:dyDescent="0.15">
      <c r="A143" s="56"/>
      <c r="B143" s="23" t="s">
        <v>50</v>
      </c>
      <c r="C143" s="19"/>
      <c r="D143" s="19"/>
      <c r="E143" s="19">
        <v>1</v>
      </c>
      <c r="F143" s="19"/>
      <c r="G143" s="19">
        <v>2</v>
      </c>
      <c r="H143" s="19">
        <v>2</v>
      </c>
      <c r="I143" s="19">
        <v>2</v>
      </c>
      <c r="J143" s="19">
        <v>2</v>
      </c>
      <c r="K143" s="19">
        <v>2</v>
      </c>
      <c r="L143" s="19">
        <v>2</v>
      </c>
      <c r="M143" s="19">
        <v>2</v>
      </c>
      <c r="N143" s="19">
        <v>2</v>
      </c>
      <c r="O143" s="19"/>
      <c r="P143" s="19">
        <f t="shared" si="20"/>
        <v>17</v>
      </c>
      <c r="Q143" s="19">
        <v>176</v>
      </c>
      <c r="R143" s="19">
        <f t="shared" si="19"/>
        <v>2992</v>
      </c>
      <c r="S143" s="19"/>
      <c r="T143" s="19"/>
      <c r="U143" s="19"/>
      <c r="V143" s="19"/>
      <c r="W143" s="19"/>
    </row>
    <row r="144" spans="1:23" ht="15" customHeight="1" x14ac:dyDescent="0.15">
      <c r="A144" s="57"/>
      <c r="B144" s="23" t="s">
        <v>42</v>
      </c>
      <c r="C144" s="19">
        <v>3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>
        <f t="shared" si="20"/>
        <v>3</v>
      </c>
      <c r="Q144" s="19">
        <v>198</v>
      </c>
      <c r="R144" s="19">
        <f t="shared" si="19"/>
        <v>594</v>
      </c>
      <c r="S144" s="19"/>
      <c r="T144" s="19"/>
      <c r="U144" s="19"/>
      <c r="V144" s="19"/>
      <c r="W144" s="19"/>
    </row>
    <row r="145" spans="1:23" ht="15" customHeight="1" x14ac:dyDescent="0.15">
      <c r="A145" s="52" t="s">
        <v>116</v>
      </c>
      <c r="B145" s="23" t="s">
        <v>117</v>
      </c>
      <c r="C145" s="19">
        <v>1</v>
      </c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>
        <f t="shared" si="20"/>
        <v>1</v>
      </c>
      <c r="Q145" s="19">
        <v>465</v>
      </c>
      <c r="R145" s="19">
        <f t="shared" si="19"/>
        <v>465</v>
      </c>
      <c r="S145" s="19"/>
      <c r="T145" s="19"/>
      <c r="U145" s="19"/>
      <c r="V145" s="19"/>
      <c r="W145" s="63" t="s">
        <v>118</v>
      </c>
    </row>
    <row r="146" spans="1:23" ht="15" customHeight="1" x14ac:dyDescent="0.15">
      <c r="A146" s="53"/>
      <c r="B146" s="23" t="s">
        <v>119</v>
      </c>
      <c r="C146" s="19">
        <v>1</v>
      </c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>
        <f t="shared" si="20"/>
        <v>1</v>
      </c>
      <c r="Q146" s="19">
        <v>1069</v>
      </c>
      <c r="R146" s="19">
        <f t="shared" si="19"/>
        <v>1069</v>
      </c>
      <c r="S146" s="19"/>
      <c r="T146" s="19"/>
      <c r="U146" s="19"/>
      <c r="V146" s="19"/>
      <c r="W146" s="63"/>
    </row>
    <row r="147" spans="1:23" ht="15" customHeight="1" x14ac:dyDescent="0.15">
      <c r="A147" s="53"/>
      <c r="B147" s="23" t="s">
        <v>120</v>
      </c>
      <c r="C147" s="19">
        <v>1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>
        <f t="shared" si="20"/>
        <v>1</v>
      </c>
      <c r="Q147" s="19">
        <v>1818</v>
      </c>
      <c r="R147" s="19">
        <f t="shared" si="19"/>
        <v>1818</v>
      </c>
      <c r="S147" s="19"/>
      <c r="T147" s="19"/>
      <c r="U147" s="19"/>
      <c r="V147" s="19"/>
      <c r="W147" s="63"/>
    </row>
    <row r="148" spans="1:23" ht="15" customHeight="1" x14ac:dyDescent="0.15">
      <c r="A148" s="53"/>
      <c r="B148" s="23" t="s">
        <v>121</v>
      </c>
      <c r="C148" s="19">
        <v>1</v>
      </c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>
        <f t="shared" si="20"/>
        <v>1</v>
      </c>
      <c r="Q148" s="19">
        <v>886</v>
      </c>
      <c r="R148" s="19">
        <f t="shared" si="19"/>
        <v>886</v>
      </c>
      <c r="S148" s="19"/>
      <c r="T148" s="19"/>
      <c r="U148" s="19"/>
      <c r="V148" s="19"/>
      <c r="W148" s="63"/>
    </row>
    <row r="149" spans="1:23" ht="15" customHeight="1" x14ac:dyDescent="0.15">
      <c r="A149" s="53"/>
      <c r="B149" s="23" t="s">
        <v>122</v>
      </c>
      <c r="C149" s="19">
        <v>1</v>
      </c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>
        <f t="shared" si="20"/>
        <v>1</v>
      </c>
      <c r="Q149" s="19">
        <v>1602</v>
      </c>
      <c r="R149" s="19">
        <f t="shared" si="19"/>
        <v>1602</v>
      </c>
      <c r="S149" s="19"/>
      <c r="T149" s="19"/>
      <c r="U149" s="19"/>
      <c r="V149" s="19"/>
      <c r="W149" s="63"/>
    </row>
    <row r="150" spans="1:23" ht="15" customHeight="1" x14ac:dyDescent="0.15">
      <c r="A150" s="54"/>
      <c r="B150" s="23" t="s">
        <v>123</v>
      </c>
      <c r="C150" s="19">
        <v>1</v>
      </c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>
        <f t="shared" si="20"/>
        <v>1</v>
      </c>
      <c r="Q150" s="19">
        <v>911</v>
      </c>
      <c r="R150" s="19">
        <f t="shared" si="19"/>
        <v>911</v>
      </c>
      <c r="S150" s="19"/>
      <c r="T150" s="19"/>
      <c r="U150" s="19"/>
      <c r="V150" s="19"/>
      <c r="W150" s="63"/>
    </row>
    <row r="151" spans="1:23" ht="15" customHeight="1" x14ac:dyDescent="0.15">
      <c r="A151" s="52" t="s">
        <v>124</v>
      </c>
      <c r="B151" s="23" t="s">
        <v>38</v>
      </c>
      <c r="C151" s="19">
        <v>1</v>
      </c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>
        <v>1</v>
      </c>
      <c r="P151" s="19">
        <f t="shared" si="20"/>
        <v>2</v>
      </c>
      <c r="Q151" s="19">
        <v>20</v>
      </c>
      <c r="R151" s="19">
        <f t="shared" si="19"/>
        <v>40</v>
      </c>
      <c r="S151" s="19"/>
      <c r="T151" s="19"/>
      <c r="U151" s="19"/>
      <c r="V151" s="19"/>
      <c r="W151" s="64" t="s">
        <v>125</v>
      </c>
    </row>
    <row r="152" spans="1:23" ht="15" customHeight="1" x14ac:dyDescent="0.15">
      <c r="A152" s="53"/>
      <c r="B152" s="23" t="s">
        <v>29</v>
      </c>
      <c r="C152" s="19">
        <v>6</v>
      </c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>
        <f t="shared" si="20"/>
        <v>6</v>
      </c>
      <c r="Q152" s="19">
        <v>15</v>
      </c>
      <c r="R152" s="19">
        <f t="shared" si="19"/>
        <v>90</v>
      </c>
      <c r="S152" s="19"/>
      <c r="T152" s="19"/>
      <c r="U152" s="19"/>
      <c r="V152" s="19"/>
      <c r="W152" s="64"/>
    </row>
    <row r="153" spans="1:23" ht="15" customHeight="1" x14ac:dyDescent="0.15">
      <c r="A153" s="53"/>
      <c r="B153" s="23" t="s">
        <v>107</v>
      </c>
      <c r="C153" s="19">
        <v>2</v>
      </c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>
        <f t="shared" si="20"/>
        <v>2</v>
      </c>
      <c r="Q153" s="19">
        <v>12</v>
      </c>
      <c r="R153" s="19">
        <f t="shared" si="19"/>
        <v>24</v>
      </c>
      <c r="S153" s="19"/>
      <c r="T153" s="19"/>
      <c r="U153" s="19"/>
      <c r="V153" s="19"/>
      <c r="W153" s="64"/>
    </row>
    <row r="154" spans="1:23" ht="15" customHeight="1" x14ac:dyDescent="0.15">
      <c r="A154" s="53"/>
      <c r="B154" s="23" t="s">
        <v>30</v>
      </c>
      <c r="C154" s="19"/>
      <c r="D154" s="19">
        <v>6</v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>
        <f t="shared" si="20"/>
        <v>6</v>
      </c>
      <c r="Q154" s="19">
        <v>6</v>
      </c>
      <c r="R154" s="19">
        <f t="shared" si="19"/>
        <v>36</v>
      </c>
      <c r="S154" s="19"/>
      <c r="T154" s="19"/>
      <c r="U154" s="19"/>
      <c r="V154" s="19"/>
      <c r="W154" s="64"/>
    </row>
    <row r="155" spans="1:23" ht="15" customHeight="1" x14ac:dyDescent="0.15">
      <c r="A155" s="53"/>
      <c r="B155" s="23" t="s">
        <v>126</v>
      </c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>
        <v>15</v>
      </c>
      <c r="P155" s="19">
        <f t="shared" si="20"/>
        <v>15</v>
      </c>
      <c r="Q155" s="19">
        <v>10</v>
      </c>
      <c r="R155" s="19">
        <f t="shared" si="19"/>
        <v>150</v>
      </c>
      <c r="S155" s="19"/>
      <c r="T155" s="19"/>
      <c r="U155" s="19"/>
      <c r="V155" s="19"/>
      <c r="W155" s="64"/>
    </row>
    <row r="156" spans="1:23" ht="15" customHeight="1" x14ac:dyDescent="0.15">
      <c r="A156" s="53"/>
      <c r="B156" s="23" t="s">
        <v>127</v>
      </c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>
        <v>3</v>
      </c>
      <c r="P156" s="19">
        <f t="shared" si="20"/>
        <v>3</v>
      </c>
      <c r="Q156" s="19">
        <v>8</v>
      </c>
      <c r="R156" s="19">
        <f t="shared" si="19"/>
        <v>24</v>
      </c>
      <c r="S156" s="19"/>
      <c r="T156" s="19"/>
      <c r="U156" s="19"/>
      <c r="V156" s="19"/>
      <c r="W156" s="64"/>
    </row>
    <row r="157" spans="1:23" ht="15" customHeight="1" x14ac:dyDescent="0.15">
      <c r="A157" s="53"/>
      <c r="B157" s="23" t="s">
        <v>128</v>
      </c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>
        <v>2</v>
      </c>
      <c r="P157" s="19">
        <f t="shared" si="20"/>
        <v>2</v>
      </c>
      <c r="Q157" s="19">
        <v>11</v>
      </c>
      <c r="R157" s="19">
        <f t="shared" si="19"/>
        <v>22</v>
      </c>
      <c r="S157" s="19"/>
      <c r="T157" s="19"/>
      <c r="U157" s="19"/>
      <c r="V157" s="19"/>
      <c r="W157" s="64"/>
    </row>
    <row r="158" spans="1:23" ht="15" customHeight="1" x14ac:dyDescent="0.15">
      <c r="A158" s="53"/>
      <c r="B158" s="23" t="s">
        <v>129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>
        <v>2</v>
      </c>
      <c r="P158" s="19">
        <f t="shared" si="20"/>
        <v>2</v>
      </c>
      <c r="Q158" s="19">
        <v>8</v>
      </c>
      <c r="R158" s="19">
        <f t="shared" si="19"/>
        <v>16</v>
      </c>
      <c r="S158" s="19"/>
      <c r="T158" s="19"/>
      <c r="U158" s="19"/>
      <c r="V158" s="19"/>
      <c r="W158" s="64"/>
    </row>
    <row r="159" spans="1:23" ht="15" customHeight="1" x14ac:dyDescent="0.15">
      <c r="A159" s="53"/>
      <c r="B159" s="23" t="s">
        <v>39</v>
      </c>
      <c r="C159" s="19">
        <v>2</v>
      </c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>
        <f t="shared" si="20"/>
        <v>2</v>
      </c>
      <c r="Q159" s="19">
        <v>18</v>
      </c>
      <c r="R159" s="19">
        <f t="shared" si="19"/>
        <v>36</v>
      </c>
      <c r="S159" s="19"/>
      <c r="T159" s="19"/>
      <c r="U159" s="19"/>
      <c r="V159" s="19"/>
      <c r="W159" s="64"/>
    </row>
    <row r="160" spans="1:23" ht="15" customHeight="1" x14ac:dyDescent="0.15">
      <c r="A160" s="53"/>
      <c r="B160" s="23" t="s">
        <v>51</v>
      </c>
      <c r="C160" s="19"/>
      <c r="D160" s="19">
        <v>3</v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>
        <f t="shared" si="20"/>
        <v>3</v>
      </c>
      <c r="Q160" s="19">
        <v>8</v>
      </c>
      <c r="R160" s="19">
        <f t="shared" si="19"/>
        <v>24</v>
      </c>
      <c r="S160" s="19"/>
      <c r="T160" s="19"/>
      <c r="U160" s="19"/>
      <c r="V160" s="19"/>
      <c r="W160" s="64"/>
    </row>
    <row r="161" spans="1:23" ht="15" customHeight="1" x14ac:dyDescent="0.15">
      <c r="A161" s="53"/>
      <c r="B161" s="23" t="s">
        <v>50</v>
      </c>
      <c r="C161" s="19"/>
      <c r="D161" s="19"/>
      <c r="E161" s="19"/>
      <c r="F161" s="19">
        <v>4</v>
      </c>
      <c r="G161" s="19">
        <v>8</v>
      </c>
      <c r="H161" s="19">
        <v>4</v>
      </c>
      <c r="I161" s="19">
        <v>6</v>
      </c>
      <c r="J161" s="19">
        <v>8</v>
      </c>
      <c r="K161" s="19">
        <v>8</v>
      </c>
      <c r="L161" s="19">
        <v>8</v>
      </c>
      <c r="M161" s="19">
        <v>8</v>
      </c>
      <c r="N161" s="19">
        <v>8</v>
      </c>
      <c r="O161" s="19"/>
      <c r="P161" s="19">
        <f t="shared" si="20"/>
        <v>62</v>
      </c>
      <c r="Q161" s="30">
        <v>10</v>
      </c>
      <c r="R161" s="19">
        <f t="shared" si="19"/>
        <v>620</v>
      </c>
      <c r="S161" s="19"/>
      <c r="T161" s="19"/>
      <c r="U161" s="19"/>
      <c r="V161" s="19"/>
      <c r="W161" s="64"/>
    </row>
    <row r="162" spans="1:23" ht="15" customHeight="1" x14ac:dyDescent="0.15">
      <c r="A162" s="53"/>
      <c r="B162" s="23" t="s">
        <v>109</v>
      </c>
      <c r="C162" s="19"/>
      <c r="D162" s="19"/>
      <c r="E162" s="19"/>
      <c r="F162" s="19">
        <v>4</v>
      </c>
      <c r="G162" s="19"/>
      <c r="H162" s="19"/>
      <c r="I162" s="19"/>
      <c r="J162" s="19"/>
      <c r="K162" s="19"/>
      <c r="L162" s="19"/>
      <c r="M162" s="19"/>
      <c r="N162" s="19"/>
      <c r="O162" s="19"/>
      <c r="P162" s="19">
        <f t="shared" si="20"/>
        <v>4</v>
      </c>
      <c r="Q162" s="30">
        <v>13</v>
      </c>
      <c r="R162" s="19">
        <f t="shared" si="19"/>
        <v>52</v>
      </c>
      <c r="S162" s="19"/>
      <c r="T162" s="19"/>
      <c r="U162" s="19"/>
      <c r="V162" s="19"/>
      <c r="W162" s="64"/>
    </row>
    <row r="163" spans="1:23" ht="15" customHeight="1" x14ac:dyDescent="0.15">
      <c r="A163" s="54"/>
      <c r="B163" s="23" t="s">
        <v>40</v>
      </c>
      <c r="C163" s="19">
        <v>4</v>
      </c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>
        <f t="shared" si="20"/>
        <v>4</v>
      </c>
      <c r="Q163" s="30">
        <v>5</v>
      </c>
      <c r="R163" s="19">
        <f t="shared" si="19"/>
        <v>20</v>
      </c>
      <c r="S163" s="19"/>
      <c r="T163" s="19"/>
      <c r="U163" s="19"/>
      <c r="V163" s="19"/>
      <c r="W163" s="64"/>
    </row>
    <row r="164" spans="1:23" ht="15" customHeight="1" x14ac:dyDescent="0.15">
      <c r="A164" s="60" t="s">
        <v>130</v>
      </c>
      <c r="B164" s="23" t="s">
        <v>110</v>
      </c>
      <c r="C164" s="19">
        <v>1</v>
      </c>
      <c r="D164" s="19">
        <v>1</v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>
        <f t="shared" si="20"/>
        <v>2</v>
      </c>
      <c r="Q164" s="19">
        <v>339</v>
      </c>
      <c r="R164" s="19">
        <f t="shared" si="19"/>
        <v>678</v>
      </c>
      <c r="S164" s="19"/>
      <c r="T164" s="19"/>
      <c r="U164" s="19"/>
      <c r="V164" s="19"/>
      <c r="W164" s="19"/>
    </row>
    <row r="165" spans="1:23" ht="15" customHeight="1" x14ac:dyDescent="0.15">
      <c r="A165" s="61"/>
      <c r="B165" s="23" t="s">
        <v>29</v>
      </c>
      <c r="C165" s="19">
        <v>1</v>
      </c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>
        <f t="shared" ref="P165" si="21">SUM(C165:O165)</f>
        <v>1</v>
      </c>
      <c r="Q165" s="19">
        <v>320</v>
      </c>
      <c r="R165" s="19">
        <f t="shared" ref="R165:R196" si="22">Q165*P165</f>
        <v>320</v>
      </c>
      <c r="S165" s="19"/>
      <c r="T165" s="19"/>
      <c r="U165" s="19"/>
      <c r="V165" s="19"/>
      <c r="W165" s="19"/>
    </row>
    <row r="166" spans="1:23" ht="15" customHeight="1" x14ac:dyDescent="0.15">
      <c r="A166" s="61"/>
      <c r="B166" s="23" t="s">
        <v>131</v>
      </c>
      <c r="C166" s="19"/>
      <c r="D166" s="19">
        <v>1</v>
      </c>
      <c r="E166" s="19">
        <v>1</v>
      </c>
      <c r="F166" s="19">
        <v>1</v>
      </c>
      <c r="G166" s="19"/>
      <c r="H166" s="19"/>
      <c r="I166" s="19"/>
      <c r="J166" s="19"/>
      <c r="K166" s="19"/>
      <c r="L166" s="19"/>
      <c r="M166" s="19"/>
      <c r="N166" s="19"/>
      <c r="O166" s="19"/>
      <c r="P166" s="19">
        <f t="shared" ref="P166:P195" si="23">SUM(C166:O166)</f>
        <v>3</v>
      </c>
      <c r="Q166" s="19">
        <v>591</v>
      </c>
      <c r="R166" s="19">
        <f t="shared" si="22"/>
        <v>1773</v>
      </c>
      <c r="S166" s="19"/>
      <c r="T166" s="19"/>
      <c r="U166" s="19"/>
      <c r="V166" s="19"/>
      <c r="W166" s="19"/>
    </row>
    <row r="167" spans="1:23" ht="15" customHeight="1" x14ac:dyDescent="0.15">
      <c r="A167" s="61"/>
      <c r="B167" s="23" t="s">
        <v>38</v>
      </c>
      <c r="C167" s="19"/>
      <c r="D167" s="19">
        <v>1</v>
      </c>
      <c r="E167" s="19">
        <v>2</v>
      </c>
      <c r="F167" s="19"/>
      <c r="G167" s="19"/>
      <c r="H167" s="19"/>
      <c r="I167" s="19"/>
      <c r="J167" s="19"/>
      <c r="K167" s="19"/>
      <c r="L167" s="19"/>
      <c r="M167" s="19"/>
      <c r="N167" s="19"/>
      <c r="O167" s="19">
        <v>1</v>
      </c>
      <c r="P167" s="19">
        <f t="shared" si="23"/>
        <v>4</v>
      </c>
      <c r="Q167" s="19">
        <v>523</v>
      </c>
      <c r="R167" s="19">
        <f t="shared" si="22"/>
        <v>2092</v>
      </c>
      <c r="S167" s="19"/>
      <c r="T167" s="19"/>
      <c r="U167" s="19"/>
      <c r="V167" s="19"/>
      <c r="W167" s="19"/>
    </row>
    <row r="168" spans="1:23" ht="15" customHeight="1" x14ac:dyDescent="0.15">
      <c r="A168" s="61"/>
      <c r="B168" s="23" t="s">
        <v>132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>
        <v>2</v>
      </c>
      <c r="P168" s="19">
        <f t="shared" si="23"/>
        <v>2</v>
      </c>
      <c r="Q168" s="19">
        <v>457</v>
      </c>
      <c r="R168" s="19">
        <f t="shared" si="22"/>
        <v>914</v>
      </c>
      <c r="S168" s="19"/>
      <c r="T168" s="19"/>
      <c r="U168" s="19"/>
      <c r="V168" s="19"/>
      <c r="W168" s="19"/>
    </row>
    <row r="169" spans="1:23" ht="15" customHeight="1" x14ac:dyDescent="0.15">
      <c r="A169" s="61"/>
      <c r="B169" s="23" t="s">
        <v>127</v>
      </c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>
        <v>1</v>
      </c>
      <c r="P169" s="19">
        <f t="shared" si="23"/>
        <v>1</v>
      </c>
      <c r="Q169" s="19">
        <v>178</v>
      </c>
      <c r="R169" s="19">
        <f t="shared" si="22"/>
        <v>178</v>
      </c>
      <c r="S169" s="19"/>
      <c r="T169" s="19"/>
      <c r="U169" s="19"/>
      <c r="V169" s="19"/>
      <c r="W169" s="19"/>
    </row>
    <row r="170" spans="1:23" ht="15" customHeight="1" x14ac:dyDescent="0.15">
      <c r="A170" s="61"/>
      <c r="B170" s="23" t="s">
        <v>133</v>
      </c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>
        <v>1</v>
      </c>
      <c r="P170" s="19">
        <f t="shared" si="23"/>
        <v>1</v>
      </c>
      <c r="Q170" s="19">
        <v>375</v>
      </c>
      <c r="R170" s="19">
        <f t="shared" si="22"/>
        <v>375</v>
      </c>
      <c r="S170" s="19"/>
      <c r="T170" s="19"/>
      <c r="U170" s="19"/>
      <c r="V170" s="19"/>
      <c r="W170" s="19"/>
    </row>
    <row r="171" spans="1:23" ht="15" customHeight="1" x14ac:dyDescent="0.15">
      <c r="A171" s="61"/>
      <c r="B171" s="23" t="s">
        <v>39</v>
      </c>
      <c r="C171" s="19">
        <v>2</v>
      </c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>
        <f t="shared" si="23"/>
        <v>2</v>
      </c>
      <c r="Q171" s="19">
        <v>301</v>
      </c>
      <c r="R171" s="19">
        <f t="shared" si="22"/>
        <v>602</v>
      </c>
      <c r="S171" s="19"/>
      <c r="T171" s="19"/>
      <c r="U171" s="19"/>
      <c r="V171" s="19"/>
      <c r="W171" s="19"/>
    </row>
    <row r="172" spans="1:23" ht="15" customHeight="1" x14ac:dyDescent="0.15">
      <c r="A172" s="61"/>
      <c r="B172" s="23" t="s">
        <v>134</v>
      </c>
      <c r="C172" s="19"/>
      <c r="D172" s="19"/>
      <c r="E172" s="19"/>
      <c r="F172" s="19">
        <v>1</v>
      </c>
      <c r="G172" s="19"/>
      <c r="H172" s="19"/>
      <c r="I172" s="19"/>
      <c r="J172" s="19"/>
      <c r="K172" s="19"/>
      <c r="L172" s="19"/>
      <c r="M172" s="19"/>
      <c r="N172" s="19"/>
      <c r="O172" s="19"/>
      <c r="P172" s="19">
        <f t="shared" si="23"/>
        <v>1</v>
      </c>
      <c r="Q172" s="19">
        <v>313</v>
      </c>
      <c r="R172" s="19">
        <f t="shared" si="22"/>
        <v>313</v>
      </c>
      <c r="S172" s="19"/>
      <c r="T172" s="19"/>
      <c r="U172" s="19"/>
      <c r="V172" s="19"/>
      <c r="W172" s="19"/>
    </row>
    <row r="173" spans="1:23" ht="15" customHeight="1" x14ac:dyDescent="0.15">
      <c r="A173" s="61"/>
      <c r="B173" s="23" t="s">
        <v>84</v>
      </c>
      <c r="C173" s="19"/>
      <c r="D173" s="19"/>
      <c r="E173" s="19"/>
      <c r="F173" s="19">
        <v>1</v>
      </c>
      <c r="G173" s="19"/>
      <c r="H173" s="19"/>
      <c r="I173" s="19"/>
      <c r="J173" s="19"/>
      <c r="K173" s="19"/>
      <c r="L173" s="19"/>
      <c r="M173" s="19"/>
      <c r="N173" s="19"/>
      <c r="O173" s="19"/>
      <c r="P173" s="19">
        <f t="shared" si="23"/>
        <v>1</v>
      </c>
      <c r="Q173" s="19">
        <v>297</v>
      </c>
      <c r="R173" s="19">
        <f t="shared" si="22"/>
        <v>297</v>
      </c>
      <c r="S173" s="19"/>
      <c r="T173" s="19"/>
      <c r="U173" s="19"/>
      <c r="V173" s="19"/>
      <c r="W173" s="19"/>
    </row>
    <row r="174" spans="1:23" ht="15" customHeight="1" x14ac:dyDescent="0.15">
      <c r="A174" s="61"/>
      <c r="B174" s="23" t="s">
        <v>34</v>
      </c>
      <c r="C174" s="19"/>
      <c r="D174" s="19"/>
      <c r="E174" s="19"/>
      <c r="F174" s="19"/>
      <c r="G174" s="19">
        <v>2</v>
      </c>
      <c r="H174" s="19">
        <v>1</v>
      </c>
      <c r="I174" s="19">
        <v>1</v>
      </c>
      <c r="J174" s="19">
        <v>1</v>
      </c>
      <c r="K174" s="19">
        <v>2</v>
      </c>
      <c r="L174" s="19">
        <v>1</v>
      </c>
      <c r="M174" s="19">
        <v>1</v>
      </c>
      <c r="N174" s="19">
        <v>1</v>
      </c>
      <c r="O174" s="19"/>
      <c r="P174" s="19">
        <f t="shared" si="23"/>
        <v>10</v>
      </c>
      <c r="Q174" s="19">
        <v>204</v>
      </c>
      <c r="R174" s="19">
        <f t="shared" si="22"/>
        <v>2040</v>
      </c>
      <c r="S174" s="19"/>
      <c r="T174" s="19"/>
      <c r="U174" s="19"/>
      <c r="V174" s="19"/>
      <c r="W174" s="19"/>
    </row>
    <row r="175" spans="1:23" ht="15" customHeight="1" x14ac:dyDescent="0.15">
      <c r="A175" s="61"/>
      <c r="B175" s="23" t="s">
        <v>112</v>
      </c>
      <c r="C175" s="19"/>
      <c r="D175" s="19"/>
      <c r="E175" s="19"/>
      <c r="F175" s="19"/>
      <c r="G175" s="19">
        <v>2</v>
      </c>
      <c r="H175" s="19">
        <v>2</v>
      </c>
      <c r="I175" s="19">
        <v>2</v>
      </c>
      <c r="J175" s="19">
        <v>2</v>
      </c>
      <c r="K175" s="19">
        <v>2</v>
      </c>
      <c r="L175" s="19">
        <v>2</v>
      </c>
      <c r="M175" s="19">
        <v>2</v>
      </c>
      <c r="N175" s="19">
        <v>2</v>
      </c>
      <c r="O175" s="19"/>
      <c r="P175" s="19">
        <f t="shared" si="23"/>
        <v>16</v>
      </c>
      <c r="Q175" s="19">
        <v>187</v>
      </c>
      <c r="R175" s="19">
        <f t="shared" si="22"/>
        <v>2992</v>
      </c>
      <c r="S175" s="19"/>
      <c r="T175" s="19"/>
      <c r="U175" s="19"/>
      <c r="V175" s="19"/>
      <c r="W175" s="19"/>
    </row>
    <row r="176" spans="1:23" ht="15" customHeight="1" x14ac:dyDescent="0.15">
      <c r="A176" s="62"/>
      <c r="B176" s="23" t="s">
        <v>107</v>
      </c>
      <c r="C176" s="19">
        <v>2</v>
      </c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>
        <f t="shared" si="23"/>
        <v>2</v>
      </c>
      <c r="Q176" s="19">
        <v>267</v>
      </c>
      <c r="R176" s="19">
        <f t="shared" si="22"/>
        <v>534</v>
      </c>
      <c r="S176" s="19"/>
      <c r="T176" s="19"/>
      <c r="U176" s="19"/>
      <c r="V176" s="19"/>
      <c r="W176" s="19"/>
    </row>
    <row r="177" spans="1:23" ht="15" customHeight="1" x14ac:dyDescent="0.15">
      <c r="A177" s="55" t="s">
        <v>135</v>
      </c>
      <c r="B177" s="23" t="s">
        <v>94</v>
      </c>
      <c r="C177" s="19">
        <v>1</v>
      </c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>
        <f t="shared" si="23"/>
        <v>1</v>
      </c>
      <c r="Q177" s="19">
        <v>45</v>
      </c>
      <c r="R177" s="19">
        <f t="shared" si="22"/>
        <v>45</v>
      </c>
      <c r="S177" s="19"/>
      <c r="T177" s="19"/>
      <c r="U177" s="19"/>
      <c r="V177" s="19"/>
      <c r="W177" s="19"/>
    </row>
    <row r="178" spans="1:23" ht="15" customHeight="1" x14ac:dyDescent="0.15">
      <c r="A178" s="56"/>
      <c r="B178" s="23" t="s">
        <v>136</v>
      </c>
      <c r="C178" s="19">
        <v>2</v>
      </c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>
        <f t="shared" si="23"/>
        <v>2</v>
      </c>
      <c r="Q178" s="19">
        <v>60</v>
      </c>
      <c r="R178" s="19">
        <f t="shared" si="22"/>
        <v>120</v>
      </c>
      <c r="S178" s="19"/>
      <c r="T178" s="19"/>
      <c r="U178" s="19"/>
      <c r="V178" s="19"/>
      <c r="W178" s="19"/>
    </row>
    <row r="179" spans="1:23" ht="15" customHeight="1" x14ac:dyDescent="0.15">
      <c r="A179" s="56"/>
      <c r="B179" s="23" t="s">
        <v>94</v>
      </c>
      <c r="C179" s="19">
        <v>1</v>
      </c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>
        <f t="shared" si="23"/>
        <v>1</v>
      </c>
      <c r="Q179" s="19">
        <v>45</v>
      </c>
      <c r="R179" s="19">
        <f t="shared" si="22"/>
        <v>45</v>
      </c>
      <c r="S179" s="19"/>
      <c r="T179" s="19"/>
      <c r="U179" s="19"/>
      <c r="V179" s="19"/>
      <c r="W179" s="19"/>
    </row>
    <row r="180" spans="1:23" ht="15" customHeight="1" x14ac:dyDescent="0.15">
      <c r="A180" s="56"/>
      <c r="B180" s="23" t="s">
        <v>136</v>
      </c>
      <c r="C180" s="19">
        <v>1</v>
      </c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>
        <f t="shared" si="23"/>
        <v>1</v>
      </c>
      <c r="Q180" s="19">
        <v>60</v>
      </c>
      <c r="R180" s="19">
        <f t="shared" si="22"/>
        <v>60</v>
      </c>
      <c r="S180" s="19"/>
      <c r="T180" s="19"/>
      <c r="U180" s="19"/>
      <c r="V180" s="19"/>
      <c r="W180" s="19"/>
    </row>
    <row r="181" spans="1:23" ht="15" customHeight="1" x14ac:dyDescent="0.15">
      <c r="A181" s="56"/>
      <c r="B181" s="23" t="s">
        <v>106</v>
      </c>
      <c r="C181" s="19">
        <v>1</v>
      </c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>
        <f t="shared" si="23"/>
        <v>1</v>
      </c>
      <c r="Q181" s="19">
        <v>75</v>
      </c>
      <c r="R181" s="19">
        <f t="shared" si="22"/>
        <v>75</v>
      </c>
      <c r="S181" s="19"/>
      <c r="T181" s="19"/>
      <c r="U181" s="19"/>
      <c r="V181" s="19"/>
      <c r="W181" s="19"/>
    </row>
    <row r="182" spans="1:23" ht="15" customHeight="1" x14ac:dyDescent="0.15">
      <c r="A182" s="56"/>
      <c r="B182" s="23" t="s">
        <v>45</v>
      </c>
      <c r="C182" s="19">
        <v>3</v>
      </c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>
        <f t="shared" si="23"/>
        <v>3</v>
      </c>
      <c r="Q182" s="19">
        <v>86</v>
      </c>
      <c r="R182" s="19">
        <f t="shared" si="22"/>
        <v>258</v>
      </c>
      <c r="S182" s="19"/>
      <c r="T182" s="19"/>
      <c r="U182" s="19"/>
      <c r="V182" s="19"/>
      <c r="W182" s="19"/>
    </row>
    <row r="183" spans="1:23" ht="15" customHeight="1" x14ac:dyDescent="0.15">
      <c r="A183" s="56"/>
      <c r="B183" s="23" t="s">
        <v>50</v>
      </c>
      <c r="C183" s="19">
        <v>2</v>
      </c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>
        <f t="shared" si="23"/>
        <v>2</v>
      </c>
      <c r="Q183" s="19">
        <v>27</v>
      </c>
      <c r="R183" s="19">
        <f t="shared" si="22"/>
        <v>54</v>
      </c>
      <c r="S183" s="19"/>
      <c r="T183" s="19"/>
      <c r="U183" s="19"/>
      <c r="V183" s="19"/>
      <c r="W183" s="19"/>
    </row>
    <row r="184" spans="1:23" ht="15" customHeight="1" x14ac:dyDescent="0.15">
      <c r="A184" s="56"/>
      <c r="B184" s="23" t="s">
        <v>136</v>
      </c>
      <c r="C184" s="19">
        <v>1</v>
      </c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>
        <f t="shared" si="23"/>
        <v>1</v>
      </c>
      <c r="Q184" s="19">
        <v>60</v>
      </c>
      <c r="R184" s="19">
        <f t="shared" si="22"/>
        <v>60</v>
      </c>
      <c r="S184" s="19"/>
      <c r="T184" s="19"/>
      <c r="U184" s="19"/>
      <c r="V184" s="19"/>
      <c r="W184" s="19"/>
    </row>
    <row r="185" spans="1:23" ht="15" customHeight="1" x14ac:dyDescent="0.15">
      <c r="A185" s="57"/>
      <c r="B185" s="23" t="s">
        <v>94</v>
      </c>
      <c r="C185" s="19">
        <v>2</v>
      </c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>
        <f t="shared" si="23"/>
        <v>2</v>
      </c>
      <c r="Q185" s="19">
        <v>45</v>
      </c>
      <c r="R185" s="19">
        <f t="shared" si="22"/>
        <v>90</v>
      </c>
      <c r="S185" s="19"/>
      <c r="T185" s="19"/>
      <c r="U185" s="19"/>
      <c r="V185" s="19"/>
      <c r="W185" s="19"/>
    </row>
    <row r="186" spans="1:23" ht="15" customHeight="1" x14ac:dyDescent="0.15">
      <c r="A186" s="52" t="s">
        <v>137</v>
      </c>
      <c r="B186" s="23" t="s">
        <v>114</v>
      </c>
      <c r="C186" s="19">
        <v>2</v>
      </c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>
        <f t="shared" si="23"/>
        <v>2</v>
      </c>
      <c r="Q186" s="19">
        <v>51</v>
      </c>
      <c r="R186" s="19">
        <f t="shared" si="22"/>
        <v>102</v>
      </c>
      <c r="S186" s="19"/>
      <c r="T186" s="19"/>
      <c r="U186" s="19"/>
      <c r="V186" s="19"/>
      <c r="W186" s="19"/>
    </row>
    <row r="187" spans="1:23" ht="15" customHeight="1" x14ac:dyDescent="0.15">
      <c r="A187" s="53"/>
      <c r="B187" s="23" t="s">
        <v>112</v>
      </c>
      <c r="C187" s="19">
        <v>1</v>
      </c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>
        <f t="shared" si="23"/>
        <v>1</v>
      </c>
      <c r="Q187" s="19">
        <v>39</v>
      </c>
      <c r="R187" s="19">
        <f t="shared" si="22"/>
        <v>39</v>
      </c>
      <c r="S187" s="19"/>
      <c r="T187" s="19"/>
      <c r="U187" s="19"/>
      <c r="V187" s="19"/>
      <c r="W187" s="19"/>
    </row>
    <row r="188" spans="1:23" ht="15" customHeight="1" x14ac:dyDescent="0.15">
      <c r="A188" s="53"/>
      <c r="B188" s="23" t="s">
        <v>138</v>
      </c>
      <c r="C188" s="19">
        <v>1</v>
      </c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>
        <f t="shared" si="23"/>
        <v>1</v>
      </c>
      <c r="Q188" s="19">
        <v>53</v>
      </c>
      <c r="R188" s="19">
        <f t="shared" si="22"/>
        <v>53</v>
      </c>
      <c r="S188" s="19"/>
      <c r="T188" s="19"/>
      <c r="U188" s="19"/>
      <c r="V188" s="19"/>
      <c r="W188" s="19"/>
    </row>
    <row r="189" spans="1:23" ht="15" customHeight="1" x14ac:dyDescent="0.15">
      <c r="A189" s="53"/>
      <c r="B189" s="23" t="s">
        <v>44</v>
      </c>
      <c r="C189" s="19">
        <v>1</v>
      </c>
      <c r="D189" s="19">
        <v>1</v>
      </c>
      <c r="E189" s="19"/>
      <c r="F189" s="19">
        <v>3</v>
      </c>
      <c r="G189" s="19"/>
      <c r="H189" s="19"/>
      <c r="I189" s="19"/>
      <c r="J189" s="19"/>
      <c r="K189" s="19"/>
      <c r="L189" s="19"/>
      <c r="M189" s="19"/>
      <c r="N189" s="19"/>
      <c r="O189" s="19"/>
      <c r="P189" s="19">
        <f t="shared" si="23"/>
        <v>5</v>
      </c>
      <c r="Q189" s="19">
        <v>20</v>
      </c>
      <c r="R189" s="19">
        <f t="shared" si="22"/>
        <v>100</v>
      </c>
      <c r="S189" s="19"/>
      <c r="T189" s="19"/>
      <c r="U189" s="19"/>
      <c r="V189" s="19"/>
      <c r="W189" s="19"/>
    </row>
    <row r="190" spans="1:23" ht="15" customHeight="1" x14ac:dyDescent="0.15">
      <c r="A190" s="53"/>
      <c r="B190" s="23" t="s">
        <v>53</v>
      </c>
      <c r="C190" s="19">
        <v>2</v>
      </c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>
        <f t="shared" si="23"/>
        <v>2</v>
      </c>
      <c r="Q190" s="19">
        <v>23</v>
      </c>
      <c r="R190" s="19">
        <f t="shared" si="22"/>
        <v>46</v>
      </c>
      <c r="S190" s="19"/>
      <c r="T190" s="19"/>
      <c r="U190" s="19"/>
      <c r="V190" s="19"/>
      <c r="W190" s="19"/>
    </row>
    <row r="191" spans="1:23" ht="15" customHeight="1" x14ac:dyDescent="0.15">
      <c r="A191" s="53"/>
      <c r="B191" s="23" t="s">
        <v>49</v>
      </c>
      <c r="C191" s="19"/>
      <c r="D191" s="19"/>
      <c r="E191" s="19"/>
      <c r="F191" s="19">
        <v>1</v>
      </c>
      <c r="G191" s="19"/>
      <c r="H191" s="19"/>
      <c r="I191" s="19"/>
      <c r="J191" s="19"/>
      <c r="K191" s="19"/>
      <c r="L191" s="19"/>
      <c r="M191" s="19"/>
      <c r="N191" s="19"/>
      <c r="O191" s="19"/>
      <c r="P191" s="19">
        <f t="shared" si="23"/>
        <v>1</v>
      </c>
      <c r="Q191" s="19">
        <v>16</v>
      </c>
      <c r="R191" s="19">
        <f t="shared" si="22"/>
        <v>16</v>
      </c>
      <c r="S191" s="19"/>
      <c r="T191" s="19"/>
      <c r="U191" s="19"/>
      <c r="V191" s="19"/>
      <c r="W191" s="19"/>
    </row>
    <row r="192" spans="1:23" ht="15" customHeight="1" x14ac:dyDescent="0.15">
      <c r="A192" s="54"/>
      <c r="B192" s="23" t="s">
        <v>96</v>
      </c>
      <c r="C192" s="19">
        <v>2</v>
      </c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>
        <f t="shared" si="23"/>
        <v>2</v>
      </c>
      <c r="Q192" s="19">
        <v>33</v>
      </c>
      <c r="R192" s="19">
        <f t="shared" si="22"/>
        <v>66</v>
      </c>
      <c r="S192" s="19"/>
      <c r="T192" s="19"/>
      <c r="U192" s="19"/>
      <c r="V192" s="19"/>
      <c r="W192" s="19"/>
    </row>
    <row r="193" spans="1:23" ht="35.25" customHeight="1" x14ac:dyDescent="0.15">
      <c r="A193" s="31" t="s">
        <v>139</v>
      </c>
      <c r="B193" s="23" t="s">
        <v>140</v>
      </c>
      <c r="C193" s="19"/>
      <c r="D193" s="19">
        <v>1</v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>
        <f t="shared" si="23"/>
        <v>1</v>
      </c>
      <c r="Q193" s="19">
        <v>33</v>
      </c>
      <c r="R193" s="19">
        <f t="shared" si="22"/>
        <v>33</v>
      </c>
      <c r="S193" s="19"/>
      <c r="T193" s="19"/>
      <c r="U193" s="19"/>
      <c r="V193" s="19"/>
      <c r="W193" s="33" t="s">
        <v>141</v>
      </c>
    </row>
    <row r="194" spans="1:23" ht="15" customHeight="1" x14ac:dyDescent="0.15">
      <c r="A194" s="52" t="s">
        <v>142</v>
      </c>
      <c r="B194" s="23" t="s">
        <v>143</v>
      </c>
      <c r="C194" s="19">
        <v>1</v>
      </c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>
        <f t="shared" si="23"/>
        <v>1</v>
      </c>
      <c r="Q194" s="19"/>
      <c r="R194" s="19"/>
      <c r="S194" s="19"/>
      <c r="T194" s="19"/>
      <c r="U194" s="19"/>
      <c r="V194" s="19"/>
      <c r="W194" s="19"/>
    </row>
    <row r="195" spans="1:23" ht="15" customHeight="1" x14ac:dyDescent="0.15">
      <c r="A195" s="53"/>
      <c r="B195" s="23" t="s">
        <v>144</v>
      </c>
      <c r="C195" s="19">
        <v>1</v>
      </c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>
        <f t="shared" si="23"/>
        <v>1</v>
      </c>
      <c r="Q195" s="19"/>
      <c r="R195" s="19"/>
      <c r="S195" s="19"/>
      <c r="T195" s="19"/>
      <c r="U195" s="19"/>
      <c r="V195" s="19"/>
      <c r="W195" s="19"/>
    </row>
    <row r="196" spans="1:23" ht="15" customHeight="1" x14ac:dyDescent="0.15">
      <c r="A196" s="53"/>
      <c r="B196" s="23" t="s">
        <v>145</v>
      </c>
      <c r="C196" s="19"/>
      <c r="D196" s="19"/>
      <c r="E196" s="19"/>
      <c r="F196" s="19">
        <v>2</v>
      </c>
      <c r="G196" s="19"/>
      <c r="H196" s="19"/>
      <c r="I196" s="19"/>
      <c r="J196" s="19"/>
      <c r="K196" s="19"/>
      <c r="L196" s="19"/>
      <c r="M196" s="19"/>
      <c r="N196" s="19"/>
      <c r="O196" s="19"/>
      <c r="P196" s="19">
        <f t="shared" ref="P196" si="24">SUM(C196:O196)</f>
        <v>2</v>
      </c>
      <c r="Q196" s="19"/>
      <c r="R196" s="19"/>
      <c r="S196" s="19"/>
      <c r="T196" s="19"/>
      <c r="U196" s="19"/>
      <c r="V196" s="19"/>
      <c r="W196" s="19"/>
    </row>
    <row r="197" spans="1:23" ht="15" customHeight="1" x14ac:dyDescent="0.15">
      <c r="A197" s="53"/>
      <c r="B197" s="23" t="s">
        <v>146</v>
      </c>
      <c r="C197" s="19"/>
      <c r="D197" s="19"/>
      <c r="E197" s="19">
        <v>1</v>
      </c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>
        <f t="shared" ref="P197" si="25">SUM(C197:O197)</f>
        <v>1</v>
      </c>
      <c r="Q197" s="19"/>
      <c r="R197" s="19"/>
      <c r="S197" s="19"/>
      <c r="T197" s="19"/>
      <c r="U197" s="19"/>
      <c r="V197" s="19"/>
      <c r="W197" s="19"/>
    </row>
    <row r="198" spans="1:23" ht="15" customHeight="1" x14ac:dyDescent="0.15">
      <c r="A198" s="53"/>
      <c r="B198" s="23" t="s">
        <v>147</v>
      </c>
      <c r="C198" s="19"/>
      <c r="D198" s="19"/>
      <c r="E198" s="19"/>
      <c r="F198" s="19"/>
      <c r="G198" s="19">
        <v>3</v>
      </c>
      <c r="H198" s="19">
        <v>3</v>
      </c>
      <c r="I198" s="19">
        <v>2</v>
      </c>
      <c r="J198" s="19">
        <v>2</v>
      </c>
      <c r="K198" s="19">
        <v>2</v>
      </c>
      <c r="L198" s="19">
        <v>2</v>
      </c>
      <c r="M198" s="19">
        <v>2</v>
      </c>
      <c r="N198" s="19">
        <v>2</v>
      </c>
      <c r="O198" s="19"/>
      <c r="P198" s="19">
        <f>SUM(C198:O198)</f>
        <v>18</v>
      </c>
      <c r="Q198" s="19"/>
      <c r="R198" s="19"/>
      <c r="S198" s="19"/>
      <c r="T198" s="19"/>
      <c r="U198" s="19"/>
      <c r="V198" s="19"/>
      <c r="W198" s="19"/>
    </row>
    <row r="199" spans="1:23" ht="15" customHeight="1" x14ac:dyDescent="0.15">
      <c r="A199" s="54"/>
      <c r="B199" s="23" t="s">
        <v>148</v>
      </c>
      <c r="C199" s="19">
        <v>1</v>
      </c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>
        <f>SUM(C199:O199)</f>
        <v>1</v>
      </c>
      <c r="Q199" s="19"/>
      <c r="R199" s="19"/>
      <c r="S199" s="19"/>
      <c r="T199" s="19"/>
      <c r="U199" s="19"/>
      <c r="V199" s="19"/>
      <c r="W199" s="19"/>
    </row>
    <row r="200" spans="1:23" ht="15" customHeight="1" x14ac:dyDescent="0.15">
      <c r="A200" s="55" t="s">
        <v>149</v>
      </c>
      <c r="B200" s="23" t="s">
        <v>110</v>
      </c>
      <c r="C200" s="19"/>
      <c r="D200" s="19">
        <v>1</v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>
        <f>SUM(C200:O200)</f>
        <v>1</v>
      </c>
      <c r="Q200" s="19">
        <v>129</v>
      </c>
      <c r="R200" s="19">
        <f t="shared" ref="R200" si="26">Q200*P200</f>
        <v>129</v>
      </c>
      <c r="S200" s="19"/>
      <c r="T200" s="19"/>
      <c r="U200" s="19"/>
      <c r="V200" s="19"/>
      <c r="W200" s="19"/>
    </row>
    <row r="201" spans="1:23" ht="15" customHeight="1" x14ac:dyDescent="0.15">
      <c r="A201" s="56"/>
      <c r="B201" s="23" t="s">
        <v>150</v>
      </c>
      <c r="C201" s="19"/>
      <c r="D201" s="19"/>
      <c r="E201" s="19">
        <v>1</v>
      </c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>
        <f>SUM(C201:O201)</f>
        <v>1</v>
      </c>
      <c r="Q201" s="19">
        <v>359</v>
      </c>
      <c r="R201" s="19">
        <f t="shared" ref="R201:R221" si="27">Q201*P201</f>
        <v>359</v>
      </c>
      <c r="S201" s="19"/>
      <c r="T201" s="19"/>
      <c r="U201" s="19"/>
      <c r="V201" s="19"/>
      <c r="W201" s="19"/>
    </row>
    <row r="202" spans="1:23" ht="15" customHeight="1" x14ac:dyDescent="0.15">
      <c r="A202" s="56"/>
      <c r="B202" s="23" t="s">
        <v>140</v>
      </c>
      <c r="C202" s="19"/>
      <c r="D202" s="19">
        <v>1</v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>
        <f>SUM(C202:O202)</f>
        <v>1</v>
      </c>
      <c r="Q202" s="19">
        <v>43</v>
      </c>
      <c r="R202" s="19">
        <f t="shared" si="27"/>
        <v>43</v>
      </c>
      <c r="S202" s="19"/>
      <c r="T202" s="19"/>
      <c r="U202" s="19"/>
      <c r="V202" s="19"/>
      <c r="W202" s="19"/>
    </row>
    <row r="203" spans="1:23" ht="15" customHeight="1" x14ac:dyDescent="0.15">
      <c r="A203" s="56"/>
      <c r="B203" s="23" t="s">
        <v>151</v>
      </c>
      <c r="C203" s="19"/>
      <c r="D203" s="19">
        <v>1</v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>
        <f t="shared" ref="P203" si="28">SUM(C203:O203)</f>
        <v>1</v>
      </c>
      <c r="Q203" s="19">
        <v>54</v>
      </c>
      <c r="R203" s="19">
        <f t="shared" si="27"/>
        <v>54</v>
      </c>
      <c r="S203" s="19"/>
      <c r="T203" s="19"/>
      <c r="U203" s="19"/>
      <c r="V203" s="19"/>
      <c r="W203" s="19"/>
    </row>
    <row r="204" spans="1:23" ht="15" customHeight="1" x14ac:dyDescent="0.15">
      <c r="A204" s="56"/>
      <c r="B204" s="23" t="s">
        <v>152</v>
      </c>
      <c r="C204" s="19"/>
      <c r="D204" s="19">
        <v>1</v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>
        <f t="shared" ref="P204" si="29">SUM(C204:O204)</f>
        <v>1</v>
      </c>
      <c r="Q204" s="19">
        <v>272</v>
      </c>
      <c r="R204" s="19">
        <f t="shared" si="27"/>
        <v>272</v>
      </c>
      <c r="S204" s="19"/>
      <c r="T204" s="19"/>
      <c r="U204" s="19"/>
      <c r="V204" s="19"/>
      <c r="W204" s="19"/>
    </row>
    <row r="205" spans="1:23" ht="15" customHeight="1" x14ac:dyDescent="0.15">
      <c r="A205" s="56"/>
      <c r="B205" s="23" t="s">
        <v>35</v>
      </c>
      <c r="C205" s="19"/>
      <c r="D205" s="19">
        <v>1</v>
      </c>
      <c r="E205" s="19">
        <v>1</v>
      </c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>
        <f t="shared" ref="P205:P221" si="30">SUM(C205:O205)</f>
        <v>2</v>
      </c>
      <c r="Q205" s="19">
        <v>71</v>
      </c>
      <c r="R205" s="19">
        <f t="shared" si="27"/>
        <v>142</v>
      </c>
      <c r="S205" s="19"/>
      <c r="T205" s="19"/>
      <c r="U205" s="19"/>
      <c r="V205" s="19"/>
      <c r="W205" s="19"/>
    </row>
    <row r="206" spans="1:23" ht="15" customHeight="1" x14ac:dyDescent="0.15">
      <c r="A206" s="56"/>
      <c r="B206" s="23" t="s">
        <v>33</v>
      </c>
      <c r="C206" s="19"/>
      <c r="D206" s="19"/>
      <c r="E206" s="19"/>
      <c r="F206" s="19">
        <v>1</v>
      </c>
      <c r="G206" s="19"/>
      <c r="H206" s="19"/>
      <c r="I206" s="19"/>
      <c r="J206" s="19"/>
      <c r="K206" s="19"/>
      <c r="L206" s="19"/>
      <c r="M206" s="19"/>
      <c r="N206" s="19"/>
      <c r="O206" s="19"/>
      <c r="P206" s="19">
        <f t="shared" si="30"/>
        <v>1</v>
      </c>
      <c r="Q206" s="19">
        <v>85</v>
      </c>
      <c r="R206" s="19">
        <f t="shared" si="27"/>
        <v>85</v>
      </c>
      <c r="S206" s="19"/>
      <c r="T206" s="19"/>
      <c r="U206" s="19"/>
      <c r="V206" s="19"/>
      <c r="W206" s="19"/>
    </row>
    <row r="207" spans="1:23" ht="15" customHeight="1" x14ac:dyDescent="0.15">
      <c r="A207" s="56"/>
      <c r="B207" s="23" t="s">
        <v>153</v>
      </c>
      <c r="C207" s="19"/>
      <c r="D207" s="19">
        <v>1</v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>
        <f t="shared" si="30"/>
        <v>1</v>
      </c>
      <c r="Q207" s="19">
        <v>58</v>
      </c>
      <c r="R207" s="19">
        <f t="shared" si="27"/>
        <v>58</v>
      </c>
      <c r="S207" s="19"/>
      <c r="T207" s="19"/>
      <c r="U207" s="19"/>
      <c r="V207" s="19"/>
      <c r="W207" s="19"/>
    </row>
    <row r="208" spans="1:23" ht="15" customHeight="1" x14ac:dyDescent="0.15">
      <c r="A208" s="56"/>
      <c r="B208" s="23" t="s">
        <v>154</v>
      </c>
      <c r="C208" s="19"/>
      <c r="D208" s="19"/>
      <c r="E208" s="19">
        <v>1</v>
      </c>
      <c r="F208" s="19">
        <v>1</v>
      </c>
      <c r="G208" s="19">
        <v>2</v>
      </c>
      <c r="H208" s="19">
        <v>2</v>
      </c>
      <c r="I208" s="19">
        <v>2</v>
      </c>
      <c r="J208" s="19">
        <v>2</v>
      </c>
      <c r="K208" s="19">
        <v>2</v>
      </c>
      <c r="L208" s="19">
        <v>2</v>
      </c>
      <c r="M208" s="19">
        <v>2</v>
      </c>
      <c r="N208" s="19">
        <v>2</v>
      </c>
      <c r="O208" s="19"/>
      <c r="P208" s="19">
        <f t="shared" si="30"/>
        <v>18</v>
      </c>
      <c r="Q208" s="19">
        <v>61</v>
      </c>
      <c r="R208" s="19">
        <f t="shared" si="27"/>
        <v>1098</v>
      </c>
      <c r="S208" s="19"/>
      <c r="T208" s="19"/>
      <c r="U208" s="19"/>
      <c r="V208" s="19"/>
      <c r="W208" s="19"/>
    </row>
    <row r="209" spans="1:23" ht="15" customHeight="1" x14ac:dyDescent="0.15">
      <c r="A209" s="56"/>
      <c r="B209" s="23" t="s">
        <v>91</v>
      </c>
      <c r="C209" s="19"/>
      <c r="D209" s="19"/>
      <c r="E209" s="19"/>
      <c r="F209" s="19"/>
      <c r="G209" s="19">
        <v>1</v>
      </c>
      <c r="H209" s="19"/>
      <c r="I209" s="19"/>
      <c r="J209" s="19"/>
      <c r="K209" s="19"/>
      <c r="L209" s="19"/>
      <c r="M209" s="19"/>
      <c r="N209" s="19"/>
      <c r="O209" s="19"/>
      <c r="P209" s="19">
        <f t="shared" si="30"/>
        <v>1</v>
      </c>
      <c r="Q209" s="19">
        <v>95</v>
      </c>
      <c r="R209" s="19">
        <f t="shared" si="27"/>
        <v>95</v>
      </c>
      <c r="S209" s="19"/>
      <c r="T209" s="19"/>
      <c r="U209" s="19"/>
      <c r="V209" s="19"/>
      <c r="W209" s="19"/>
    </row>
    <row r="210" spans="1:23" ht="15" customHeight="1" x14ac:dyDescent="0.15">
      <c r="A210" s="57"/>
      <c r="B210" s="23" t="s">
        <v>84</v>
      </c>
      <c r="C210" s="19"/>
      <c r="D210" s="19">
        <v>1</v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>
        <f t="shared" si="30"/>
        <v>1</v>
      </c>
      <c r="Q210" s="19">
        <v>106</v>
      </c>
      <c r="R210" s="19">
        <f t="shared" si="27"/>
        <v>106</v>
      </c>
      <c r="S210" s="19"/>
      <c r="T210" s="19"/>
      <c r="U210" s="19"/>
      <c r="V210" s="19"/>
      <c r="W210" s="19"/>
    </row>
    <row r="211" spans="1:23" ht="15" customHeight="1" x14ac:dyDescent="0.15">
      <c r="A211" s="55" t="s">
        <v>155</v>
      </c>
      <c r="B211" s="23" t="s">
        <v>48</v>
      </c>
      <c r="C211" s="19"/>
      <c r="D211" s="19"/>
      <c r="E211" s="19">
        <v>1</v>
      </c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>
        <f t="shared" si="30"/>
        <v>1</v>
      </c>
      <c r="Q211" s="19">
        <v>19</v>
      </c>
      <c r="R211" s="19">
        <f t="shared" si="27"/>
        <v>19</v>
      </c>
      <c r="S211" s="19"/>
      <c r="T211" s="19"/>
      <c r="U211" s="19"/>
      <c r="V211" s="19"/>
      <c r="W211" s="19"/>
    </row>
    <row r="212" spans="1:23" ht="15" customHeight="1" x14ac:dyDescent="0.15">
      <c r="A212" s="56"/>
      <c r="B212" s="23" t="s">
        <v>156</v>
      </c>
      <c r="C212" s="19"/>
      <c r="D212" s="19"/>
      <c r="E212" s="19">
        <v>1</v>
      </c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>
        <f t="shared" si="30"/>
        <v>1</v>
      </c>
      <c r="Q212" s="19">
        <v>99</v>
      </c>
      <c r="R212" s="19">
        <f t="shared" si="27"/>
        <v>99</v>
      </c>
      <c r="S212" s="19"/>
      <c r="T212" s="19"/>
      <c r="U212" s="19"/>
      <c r="V212" s="19"/>
      <c r="W212" s="19"/>
    </row>
    <row r="213" spans="1:23" ht="15" customHeight="1" x14ac:dyDescent="0.15">
      <c r="A213" s="56"/>
      <c r="B213" s="23" t="s">
        <v>33</v>
      </c>
      <c r="C213" s="19"/>
      <c r="D213" s="19"/>
      <c r="E213" s="19"/>
      <c r="F213" s="19">
        <v>1</v>
      </c>
      <c r="G213" s="19"/>
      <c r="H213" s="19"/>
      <c r="I213" s="19"/>
      <c r="J213" s="19"/>
      <c r="K213" s="19"/>
      <c r="L213" s="19"/>
      <c r="M213" s="19"/>
      <c r="N213" s="19"/>
      <c r="O213" s="19"/>
      <c r="P213" s="19">
        <f t="shared" si="30"/>
        <v>1</v>
      </c>
      <c r="Q213" s="19">
        <v>73</v>
      </c>
      <c r="R213" s="19">
        <f t="shared" si="27"/>
        <v>73</v>
      </c>
      <c r="S213" s="19"/>
      <c r="T213" s="19"/>
      <c r="U213" s="19"/>
      <c r="V213" s="19"/>
      <c r="W213" s="19"/>
    </row>
    <row r="214" spans="1:23" ht="15" customHeight="1" x14ac:dyDescent="0.15">
      <c r="A214" s="56"/>
      <c r="B214" s="23" t="s">
        <v>35</v>
      </c>
      <c r="C214" s="19"/>
      <c r="D214" s="19"/>
      <c r="E214" s="19"/>
      <c r="F214" s="19"/>
      <c r="G214" s="19">
        <v>1</v>
      </c>
      <c r="H214" s="19"/>
      <c r="I214" s="19"/>
      <c r="J214" s="19"/>
      <c r="K214" s="19"/>
      <c r="L214" s="19"/>
      <c r="M214" s="19"/>
      <c r="N214" s="19"/>
      <c r="O214" s="19"/>
      <c r="P214" s="19">
        <f t="shared" si="30"/>
        <v>1</v>
      </c>
      <c r="Q214" s="19">
        <v>59</v>
      </c>
      <c r="R214" s="19">
        <f t="shared" si="27"/>
        <v>59</v>
      </c>
      <c r="S214" s="19"/>
      <c r="T214" s="19"/>
      <c r="U214" s="19"/>
      <c r="V214" s="19"/>
      <c r="W214" s="19"/>
    </row>
    <row r="215" spans="1:23" ht="15" customHeight="1" x14ac:dyDescent="0.15">
      <c r="A215" s="56"/>
      <c r="B215" s="23" t="s">
        <v>47</v>
      </c>
      <c r="C215" s="19"/>
      <c r="D215" s="19"/>
      <c r="E215" s="19">
        <v>2</v>
      </c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>
        <f t="shared" si="30"/>
        <v>2</v>
      </c>
      <c r="Q215" s="19">
        <v>18</v>
      </c>
      <c r="R215" s="19">
        <f t="shared" si="27"/>
        <v>36</v>
      </c>
      <c r="S215" s="19"/>
      <c r="T215" s="19"/>
      <c r="U215" s="19"/>
      <c r="V215" s="19"/>
      <c r="W215" s="19"/>
    </row>
    <row r="216" spans="1:23" ht="15" customHeight="1" x14ac:dyDescent="0.15">
      <c r="A216" s="56"/>
      <c r="B216" s="23" t="s">
        <v>86</v>
      </c>
      <c r="C216" s="19"/>
      <c r="D216" s="19"/>
      <c r="E216" s="19"/>
      <c r="F216" s="19">
        <v>1</v>
      </c>
      <c r="G216" s="19"/>
      <c r="H216" s="19"/>
      <c r="I216" s="19"/>
      <c r="J216" s="19"/>
      <c r="K216" s="19"/>
      <c r="L216" s="19"/>
      <c r="M216" s="19"/>
      <c r="N216" s="19"/>
      <c r="O216" s="19"/>
      <c r="P216" s="19">
        <f t="shared" si="30"/>
        <v>1</v>
      </c>
      <c r="Q216" s="19">
        <v>151</v>
      </c>
      <c r="R216" s="19">
        <f t="shared" si="27"/>
        <v>151</v>
      </c>
      <c r="S216" s="19"/>
      <c r="T216" s="19"/>
      <c r="U216" s="19"/>
      <c r="V216" s="19"/>
      <c r="W216" s="19"/>
    </row>
    <row r="217" spans="1:23" ht="15" customHeight="1" x14ac:dyDescent="0.15">
      <c r="A217" s="56"/>
      <c r="B217" s="23" t="s">
        <v>157</v>
      </c>
      <c r="C217" s="19"/>
      <c r="D217" s="19"/>
      <c r="E217" s="19"/>
      <c r="F217" s="19">
        <v>1</v>
      </c>
      <c r="G217" s="19"/>
      <c r="H217" s="19"/>
      <c r="I217" s="19"/>
      <c r="J217" s="19"/>
      <c r="K217" s="19"/>
      <c r="L217" s="19"/>
      <c r="M217" s="19"/>
      <c r="N217" s="19"/>
      <c r="O217" s="19"/>
      <c r="P217" s="19">
        <f t="shared" si="30"/>
        <v>1</v>
      </c>
      <c r="Q217" s="19">
        <v>176</v>
      </c>
      <c r="R217" s="19">
        <f t="shared" si="27"/>
        <v>176</v>
      </c>
      <c r="S217" s="19"/>
      <c r="T217" s="19"/>
      <c r="U217" s="19"/>
      <c r="V217" s="19"/>
      <c r="W217" s="19"/>
    </row>
    <row r="218" spans="1:23" ht="15" customHeight="1" x14ac:dyDescent="0.15">
      <c r="A218" s="56"/>
      <c r="B218" s="23" t="s">
        <v>158</v>
      </c>
      <c r="C218" s="19"/>
      <c r="D218" s="19"/>
      <c r="E218" s="19"/>
      <c r="F218" s="19">
        <v>1</v>
      </c>
      <c r="G218" s="19"/>
      <c r="H218" s="19"/>
      <c r="I218" s="19"/>
      <c r="J218" s="19"/>
      <c r="K218" s="19"/>
      <c r="L218" s="19"/>
      <c r="M218" s="19"/>
      <c r="N218" s="19"/>
      <c r="O218" s="19"/>
      <c r="P218" s="19">
        <f t="shared" si="30"/>
        <v>1</v>
      </c>
      <c r="Q218" s="19">
        <v>279</v>
      </c>
      <c r="R218" s="19">
        <f t="shared" si="27"/>
        <v>279</v>
      </c>
      <c r="S218" s="19"/>
      <c r="T218" s="19"/>
      <c r="U218" s="19"/>
      <c r="V218" s="19"/>
      <c r="W218" s="19"/>
    </row>
    <row r="219" spans="1:23" ht="15" customHeight="1" x14ac:dyDescent="0.15">
      <c r="A219" s="57"/>
      <c r="B219" s="23" t="s">
        <v>159</v>
      </c>
      <c r="C219" s="19"/>
      <c r="D219" s="19"/>
      <c r="E219" s="19">
        <v>1</v>
      </c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>
        <f t="shared" si="30"/>
        <v>1</v>
      </c>
      <c r="Q219" s="19">
        <v>183</v>
      </c>
      <c r="R219" s="19">
        <f t="shared" si="27"/>
        <v>183</v>
      </c>
      <c r="S219" s="19"/>
      <c r="T219" s="19"/>
      <c r="U219" s="19"/>
      <c r="V219" s="19"/>
      <c r="W219" s="19"/>
    </row>
    <row r="220" spans="1:23" ht="15" customHeight="1" x14ac:dyDescent="0.15">
      <c r="A220" s="55" t="s">
        <v>160</v>
      </c>
      <c r="B220" s="23" t="s">
        <v>84</v>
      </c>
      <c r="C220" s="19"/>
      <c r="D220" s="19">
        <v>1</v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>
        <f t="shared" si="30"/>
        <v>1</v>
      </c>
      <c r="Q220" s="19">
        <v>110</v>
      </c>
      <c r="R220" s="19">
        <f t="shared" si="27"/>
        <v>110</v>
      </c>
      <c r="S220" s="19"/>
      <c r="T220" s="19"/>
      <c r="U220" s="19"/>
      <c r="V220" s="19"/>
      <c r="W220" s="19"/>
    </row>
    <row r="221" spans="1:23" ht="18.75" customHeight="1" x14ac:dyDescent="0.15">
      <c r="A221" s="57"/>
      <c r="B221" s="23" t="s">
        <v>140</v>
      </c>
      <c r="C221" s="19"/>
      <c r="D221" s="19">
        <v>1</v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>
        <f t="shared" si="30"/>
        <v>1</v>
      </c>
      <c r="Q221" s="19">
        <v>55</v>
      </c>
      <c r="R221" s="19">
        <f t="shared" si="27"/>
        <v>55</v>
      </c>
      <c r="S221" s="19"/>
      <c r="T221" s="19"/>
      <c r="U221" s="19"/>
      <c r="V221" s="19"/>
      <c r="W221" s="19"/>
    </row>
    <row r="222" spans="1:23" ht="18.75" customHeight="1" x14ac:dyDescent="0.15">
      <c r="A222" s="11" t="s">
        <v>161</v>
      </c>
      <c r="B222" s="23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21">
        <f>SUM(R3:R221)</f>
        <v>216895</v>
      </c>
      <c r="S222" s="19"/>
      <c r="T222" s="19"/>
      <c r="U222" s="19"/>
      <c r="V222" s="19"/>
      <c r="W222" s="19"/>
    </row>
    <row r="223" spans="1:23" ht="33" customHeight="1" x14ac:dyDescent="0.15">
      <c r="A223" s="4" t="s">
        <v>162</v>
      </c>
      <c r="B223" s="32"/>
      <c r="C223" s="19"/>
      <c r="D223" s="19"/>
      <c r="E223" s="19">
        <v>1</v>
      </c>
      <c r="F223" s="19">
        <v>2</v>
      </c>
      <c r="G223" s="19">
        <v>2</v>
      </c>
      <c r="H223" s="19">
        <v>2</v>
      </c>
      <c r="I223" s="19">
        <v>2</v>
      </c>
      <c r="J223" s="19">
        <v>2</v>
      </c>
      <c r="K223" s="19">
        <v>2</v>
      </c>
      <c r="L223" s="19">
        <v>2</v>
      </c>
      <c r="M223" s="19">
        <v>2</v>
      </c>
      <c r="N223" s="19">
        <v>2</v>
      </c>
      <c r="O223" s="19"/>
      <c r="P223" s="19">
        <f t="shared" ref="P223" si="31">SUM(C223:O223)</f>
        <v>19</v>
      </c>
      <c r="Q223" s="19"/>
      <c r="R223" s="19"/>
      <c r="S223" s="19"/>
      <c r="T223" s="19"/>
      <c r="U223" s="19"/>
      <c r="V223" s="19"/>
      <c r="W223" s="19"/>
    </row>
    <row r="224" spans="1:23" ht="15" customHeight="1" x14ac:dyDescent="0.15">
      <c r="A224" s="53" t="s">
        <v>163</v>
      </c>
      <c r="B224" s="23" t="s">
        <v>164</v>
      </c>
      <c r="C224" s="19">
        <v>1</v>
      </c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>
        <f t="shared" ref="P224:P236" si="32">SUM(C224:O224)</f>
        <v>1</v>
      </c>
      <c r="Q224" s="19"/>
      <c r="R224" s="19"/>
      <c r="S224" s="19"/>
      <c r="T224" s="19"/>
      <c r="U224" s="19"/>
      <c r="V224" s="19"/>
      <c r="W224" s="19"/>
    </row>
    <row r="225" spans="1:23" ht="15" customHeight="1" x14ac:dyDescent="0.15">
      <c r="A225" s="53"/>
      <c r="B225" s="23" t="s">
        <v>165</v>
      </c>
      <c r="C225" s="19">
        <v>1</v>
      </c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>
        <f t="shared" si="32"/>
        <v>1</v>
      </c>
      <c r="Q225" s="19"/>
      <c r="R225" s="19"/>
      <c r="S225" s="19"/>
      <c r="T225" s="19"/>
      <c r="U225" s="19"/>
      <c r="V225" s="19"/>
      <c r="W225" s="19"/>
    </row>
    <row r="226" spans="1:23" ht="15" customHeight="1" x14ac:dyDescent="0.15">
      <c r="A226" s="53"/>
      <c r="B226" s="23" t="s">
        <v>166</v>
      </c>
      <c r="C226" s="19">
        <v>1</v>
      </c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>
        <f t="shared" si="32"/>
        <v>1</v>
      </c>
      <c r="Q226" s="19"/>
      <c r="R226" s="19"/>
      <c r="S226" s="19"/>
      <c r="T226" s="19"/>
      <c r="U226" s="19"/>
      <c r="V226" s="19"/>
      <c r="W226" s="19"/>
    </row>
    <row r="227" spans="1:23" ht="15" customHeight="1" x14ac:dyDescent="0.15">
      <c r="A227" s="53"/>
      <c r="B227" s="23" t="s">
        <v>167</v>
      </c>
      <c r="C227" s="19">
        <v>1</v>
      </c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>
        <f t="shared" si="32"/>
        <v>1</v>
      </c>
      <c r="Q227" s="19"/>
      <c r="R227" s="19"/>
      <c r="S227" s="19"/>
      <c r="T227" s="19"/>
      <c r="U227" s="19"/>
      <c r="V227" s="19"/>
      <c r="W227" s="19"/>
    </row>
    <row r="228" spans="1:23" ht="15" customHeight="1" x14ac:dyDescent="0.15">
      <c r="A228" s="53"/>
      <c r="B228" s="23" t="s">
        <v>168</v>
      </c>
      <c r="C228" s="19">
        <v>1</v>
      </c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>
        <f t="shared" si="32"/>
        <v>1</v>
      </c>
      <c r="Q228" s="19"/>
      <c r="R228" s="19"/>
      <c r="S228" s="19"/>
      <c r="T228" s="19"/>
      <c r="U228" s="19"/>
      <c r="V228" s="19"/>
      <c r="W228" s="19"/>
    </row>
    <row r="229" spans="1:23" ht="15" customHeight="1" x14ac:dyDescent="0.15">
      <c r="A229" s="53"/>
      <c r="B229" s="23" t="s">
        <v>169</v>
      </c>
      <c r="C229" s="19">
        <v>1</v>
      </c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>
        <f t="shared" si="32"/>
        <v>1</v>
      </c>
      <c r="Q229" s="19"/>
      <c r="R229" s="19"/>
      <c r="S229" s="19"/>
      <c r="T229" s="19"/>
      <c r="U229" s="19"/>
      <c r="V229" s="19"/>
      <c r="W229" s="19"/>
    </row>
    <row r="230" spans="1:23" ht="15" customHeight="1" x14ac:dyDescent="0.15">
      <c r="A230" s="53"/>
      <c r="B230" s="23" t="s">
        <v>170</v>
      </c>
      <c r="C230" s="19">
        <v>1</v>
      </c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>
        <f t="shared" si="32"/>
        <v>1</v>
      </c>
      <c r="Q230" s="19"/>
      <c r="R230" s="19"/>
      <c r="S230" s="19"/>
      <c r="T230" s="19"/>
      <c r="U230" s="19"/>
      <c r="V230" s="19"/>
      <c r="W230" s="19"/>
    </row>
    <row r="231" spans="1:23" ht="15" customHeight="1" x14ac:dyDescent="0.15">
      <c r="A231" s="53"/>
      <c r="B231" s="23" t="s">
        <v>171</v>
      </c>
      <c r="C231" s="19">
        <v>1</v>
      </c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>
        <f t="shared" si="32"/>
        <v>1</v>
      </c>
      <c r="Q231" s="19"/>
      <c r="R231" s="19"/>
      <c r="S231" s="19"/>
      <c r="T231" s="19"/>
      <c r="U231" s="19"/>
      <c r="V231" s="19"/>
      <c r="W231" s="19"/>
    </row>
    <row r="232" spans="1:23" ht="15" customHeight="1" x14ac:dyDescent="0.15">
      <c r="A232" s="53"/>
      <c r="B232" s="23" t="s">
        <v>172</v>
      </c>
      <c r="C232" s="19">
        <v>1</v>
      </c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>
        <f t="shared" si="32"/>
        <v>1</v>
      </c>
      <c r="Q232" s="19"/>
      <c r="R232" s="19"/>
      <c r="S232" s="19"/>
      <c r="T232" s="19"/>
      <c r="U232" s="19"/>
      <c r="V232" s="19"/>
      <c r="W232" s="19"/>
    </row>
    <row r="233" spans="1:23" ht="15" customHeight="1" x14ac:dyDescent="0.15">
      <c r="A233" s="53"/>
      <c r="B233" s="23" t="s">
        <v>173</v>
      </c>
      <c r="C233" s="19">
        <v>1</v>
      </c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>
        <f t="shared" si="32"/>
        <v>1</v>
      </c>
      <c r="Q233" s="19"/>
      <c r="R233" s="19"/>
      <c r="S233" s="19"/>
      <c r="T233" s="19"/>
      <c r="U233" s="19"/>
      <c r="V233" s="19"/>
      <c r="W233" s="19"/>
    </row>
    <row r="234" spans="1:23" ht="15" customHeight="1" x14ac:dyDescent="0.15">
      <c r="A234" s="53"/>
      <c r="B234" s="23" t="s">
        <v>174</v>
      </c>
      <c r="C234" s="19">
        <v>1</v>
      </c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>
        <f t="shared" si="32"/>
        <v>1</v>
      </c>
      <c r="Q234" s="19"/>
      <c r="R234" s="19"/>
      <c r="S234" s="19"/>
      <c r="T234" s="19"/>
      <c r="U234" s="19"/>
      <c r="V234" s="19"/>
      <c r="W234" s="19"/>
    </row>
    <row r="235" spans="1:23" ht="15" customHeight="1" x14ac:dyDescent="0.15">
      <c r="A235" s="53"/>
      <c r="B235" s="23" t="s">
        <v>172</v>
      </c>
      <c r="C235" s="19">
        <v>1</v>
      </c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>
        <f t="shared" si="32"/>
        <v>1</v>
      </c>
      <c r="Q235" s="19"/>
      <c r="R235" s="19"/>
      <c r="S235" s="19"/>
      <c r="T235" s="19"/>
      <c r="U235" s="19"/>
      <c r="V235" s="19"/>
      <c r="W235" s="19"/>
    </row>
    <row r="236" spans="1:23" ht="15" customHeight="1" x14ac:dyDescent="0.15">
      <c r="A236" s="53"/>
      <c r="B236" s="23" t="s">
        <v>175</v>
      </c>
      <c r="C236" s="19">
        <v>1</v>
      </c>
      <c r="D236" s="19">
        <v>1</v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>
        <f t="shared" si="32"/>
        <v>2</v>
      </c>
      <c r="Q236" s="19"/>
      <c r="R236" s="19"/>
      <c r="S236" s="19"/>
      <c r="T236" s="19"/>
      <c r="U236" s="19"/>
      <c r="V236" s="19"/>
      <c r="W236" s="19"/>
    </row>
    <row r="237" spans="1:23" ht="15" customHeight="1" x14ac:dyDescent="0.15">
      <c r="A237" s="53"/>
      <c r="B237" s="23" t="s">
        <v>176</v>
      </c>
      <c r="C237" s="19">
        <v>1</v>
      </c>
      <c r="D237" s="19">
        <v>1</v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>
        <f t="shared" ref="P237" si="33">SUM(C237:O237)</f>
        <v>2</v>
      </c>
      <c r="Q237" s="19"/>
      <c r="R237" s="19"/>
      <c r="S237" s="19"/>
      <c r="T237" s="19"/>
      <c r="U237" s="19"/>
      <c r="V237" s="19"/>
      <c r="W237" s="19"/>
    </row>
    <row r="238" spans="1:23" ht="15" customHeight="1" x14ac:dyDescent="0.15">
      <c r="A238" s="53"/>
      <c r="B238" s="23" t="s">
        <v>177</v>
      </c>
      <c r="C238" s="19"/>
      <c r="D238" s="19">
        <v>1</v>
      </c>
      <c r="E238" s="19">
        <v>1</v>
      </c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>
        <f t="shared" ref="P238:P267" si="34">SUM(C238:O238)</f>
        <v>2</v>
      </c>
      <c r="Q238" s="19"/>
      <c r="R238" s="19"/>
      <c r="S238" s="19"/>
      <c r="T238" s="19"/>
      <c r="U238" s="19"/>
      <c r="V238" s="19"/>
      <c r="W238" s="19"/>
    </row>
    <row r="239" spans="1:23" ht="15" customHeight="1" x14ac:dyDescent="0.15">
      <c r="A239" s="53"/>
      <c r="B239" s="23" t="s">
        <v>178</v>
      </c>
      <c r="C239" s="19"/>
      <c r="D239" s="19">
        <v>1</v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>
        <f t="shared" si="34"/>
        <v>1</v>
      </c>
      <c r="Q239" s="19"/>
      <c r="R239" s="19"/>
      <c r="S239" s="19"/>
      <c r="T239" s="19"/>
      <c r="U239" s="19"/>
      <c r="V239" s="19"/>
      <c r="W239" s="19"/>
    </row>
    <row r="240" spans="1:23" ht="15" customHeight="1" x14ac:dyDescent="0.15">
      <c r="A240" s="53"/>
      <c r="B240" s="23" t="s">
        <v>179</v>
      </c>
      <c r="C240" s="19"/>
      <c r="D240" s="19">
        <v>1</v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>
        <f t="shared" si="34"/>
        <v>1</v>
      </c>
      <c r="Q240" s="19"/>
      <c r="R240" s="19"/>
      <c r="S240" s="19"/>
      <c r="T240" s="19"/>
      <c r="U240" s="19"/>
      <c r="V240" s="19"/>
      <c r="W240" s="19"/>
    </row>
    <row r="241" spans="1:23" ht="15" customHeight="1" x14ac:dyDescent="0.15">
      <c r="A241" s="53"/>
      <c r="B241" s="23" t="s">
        <v>180</v>
      </c>
      <c r="C241" s="19"/>
      <c r="D241" s="19">
        <v>1</v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>
        <f t="shared" si="34"/>
        <v>1</v>
      </c>
      <c r="Q241" s="19"/>
      <c r="R241" s="19"/>
      <c r="S241" s="19"/>
      <c r="T241" s="19"/>
      <c r="U241" s="19"/>
      <c r="V241" s="19"/>
      <c r="W241" s="19"/>
    </row>
    <row r="242" spans="1:23" ht="15" customHeight="1" x14ac:dyDescent="0.15">
      <c r="A242" s="53"/>
      <c r="B242" s="23" t="s">
        <v>181</v>
      </c>
      <c r="C242" s="19"/>
      <c r="D242" s="19">
        <v>1</v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>
        <f t="shared" si="34"/>
        <v>1</v>
      </c>
      <c r="Q242" s="19"/>
      <c r="R242" s="19"/>
      <c r="S242" s="19"/>
      <c r="T242" s="19"/>
      <c r="U242" s="19"/>
      <c r="V242" s="19"/>
      <c r="W242" s="19"/>
    </row>
    <row r="243" spans="1:23" ht="15" customHeight="1" x14ac:dyDescent="0.15">
      <c r="A243" s="53"/>
      <c r="B243" s="23" t="s">
        <v>182</v>
      </c>
      <c r="C243" s="19"/>
      <c r="D243" s="19"/>
      <c r="E243" s="19">
        <v>1</v>
      </c>
      <c r="F243" s="19">
        <v>1</v>
      </c>
      <c r="G243" s="19"/>
      <c r="H243" s="19"/>
      <c r="I243" s="19"/>
      <c r="J243" s="19"/>
      <c r="K243" s="19"/>
      <c r="L243" s="19"/>
      <c r="M243" s="19"/>
      <c r="N243" s="19"/>
      <c r="O243" s="19"/>
      <c r="P243" s="19">
        <f t="shared" si="34"/>
        <v>2</v>
      </c>
      <c r="Q243" s="19"/>
      <c r="R243" s="19"/>
      <c r="S243" s="19"/>
      <c r="T243" s="19"/>
      <c r="U243" s="19"/>
      <c r="V243" s="19"/>
      <c r="W243" s="19"/>
    </row>
    <row r="244" spans="1:23" ht="15" customHeight="1" x14ac:dyDescent="0.15">
      <c r="A244" s="53"/>
      <c r="B244" s="23" t="s">
        <v>183</v>
      </c>
      <c r="C244" s="19"/>
      <c r="D244" s="19"/>
      <c r="E244" s="19"/>
      <c r="F244" s="19">
        <v>1</v>
      </c>
      <c r="G244" s="19"/>
      <c r="H244" s="19"/>
      <c r="I244" s="19"/>
      <c r="J244" s="19"/>
      <c r="K244" s="19"/>
      <c r="L244" s="19"/>
      <c r="M244" s="19"/>
      <c r="N244" s="19"/>
      <c r="O244" s="19"/>
      <c r="P244" s="19">
        <f t="shared" si="34"/>
        <v>1</v>
      </c>
      <c r="Q244" s="19"/>
      <c r="R244" s="19"/>
      <c r="S244" s="19"/>
      <c r="T244" s="19"/>
      <c r="U244" s="19"/>
      <c r="V244" s="19"/>
      <c r="W244" s="19"/>
    </row>
    <row r="245" spans="1:23" ht="15" customHeight="1" x14ac:dyDescent="0.15">
      <c r="A245" s="53"/>
      <c r="B245" s="23" t="s">
        <v>184</v>
      </c>
      <c r="C245" s="19"/>
      <c r="D245" s="19"/>
      <c r="E245" s="19"/>
      <c r="F245" s="19">
        <v>1</v>
      </c>
      <c r="G245" s="19"/>
      <c r="H245" s="19"/>
      <c r="I245" s="19"/>
      <c r="J245" s="19"/>
      <c r="K245" s="19"/>
      <c r="L245" s="19"/>
      <c r="M245" s="19"/>
      <c r="N245" s="19"/>
      <c r="O245" s="19"/>
      <c r="P245" s="19">
        <f t="shared" si="34"/>
        <v>1</v>
      </c>
      <c r="Q245" s="19"/>
      <c r="R245" s="19"/>
      <c r="S245" s="19"/>
      <c r="T245" s="19"/>
      <c r="U245" s="19"/>
      <c r="V245" s="19"/>
      <c r="W245" s="19"/>
    </row>
    <row r="246" spans="1:23" ht="15" customHeight="1" x14ac:dyDescent="0.15">
      <c r="A246" s="53"/>
      <c r="B246" s="23" t="s">
        <v>185</v>
      </c>
      <c r="C246" s="19"/>
      <c r="D246" s="19"/>
      <c r="E246" s="19">
        <v>1</v>
      </c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>
        <f t="shared" si="34"/>
        <v>1</v>
      </c>
      <c r="Q246" s="19"/>
      <c r="R246" s="19"/>
      <c r="S246" s="19"/>
      <c r="T246" s="19"/>
      <c r="U246" s="19"/>
      <c r="V246" s="19"/>
      <c r="W246" s="19"/>
    </row>
    <row r="247" spans="1:23" ht="15" customHeight="1" x14ac:dyDescent="0.15">
      <c r="A247" s="53"/>
      <c r="B247" s="23" t="s">
        <v>186</v>
      </c>
      <c r="C247" s="19"/>
      <c r="D247" s="19"/>
      <c r="E247" s="19">
        <v>1</v>
      </c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>
        <f t="shared" si="34"/>
        <v>1</v>
      </c>
      <c r="Q247" s="19"/>
      <c r="R247" s="19"/>
      <c r="S247" s="19"/>
      <c r="T247" s="19"/>
      <c r="U247" s="19"/>
      <c r="V247" s="19"/>
      <c r="W247" s="19"/>
    </row>
    <row r="248" spans="1:23" ht="15" customHeight="1" x14ac:dyDescent="0.15">
      <c r="A248" s="53"/>
      <c r="B248" s="23" t="s">
        <v>187</v>
      </c>
      <c r="C248" s="19"/>
      <c r="D248" s="19"/>
      <c r="E248" s="19">
        <v>1</v>
      </c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>
        <f t="shared" si="34"/>
        <v>1</v>
      </c>
      <c r="Q248" s="19"/>
      <c r="R248" s="19"/>
      <c r="S248" s="19"/>
      <c r="T248" s="19"/>
      <c r="U248" s="19"/>
      <c r="V248" s="19"/>
      <c r="W248" s="19"/>
    </row>
    <row r="249" spans="1:23" ht="15" customHeight="1" x14ac:dyDescent="0.15">
      <c r="A249" s="53"/>
      <c r="B249" s="23" t="s">
        <v>188</v>
      </c>
      <c r="C249" s="19"/>
      <c r="D249" s="19"/>
      <c r="E249" s="19">
        <v>1</v>
      </c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>
        <f t="shared" si="34"/>
        <v>1</v>
      </c>
      <c r="Q249" s="19"/>
      <c r="R249" s="19"/>
      <c r="S249" s="19"/>
      <c r="T249" s="19"/>
      <c r="U249" s="19"/>
      <c r="V249" s="19"/>
      <c r="W249" s="19"/>
    </row>
    <row r="250" spans="1:23" ht="15" customHeight="1" x14ac:dyDescent="0.15">
      <c r="A250" s="53"/>
      <c r="B250" s="23" t="s">
        <v>189</v>
      </c>
      <c r="C250" s="19"/>
      <c r="D250" s="19"/>
      <c r="E250" s="19">
        <v>1</v>
      </c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>
        <f t="shared" si="34"/>
        <v>1</v>
      </c>
      <c r="Q250" s="19"/>
      <c r="R250" s="19"/>
      <c r="S250" s="19"/>
      <c r="T250" s="19"/>
      <c r="U250" s="19"/>
      <c r="V250" s="19"/>
      <c r="W250" s="19"/>
    </row>
    <row r="251" spans="1:23" ht="15" customHeight="1" x14ac:dyDescent="0.15">
      <c r="A251" s="53"/>
      <c r="B251" s="23" t="s">
        <v>190</v>
      </c>
      <c r="C251" s="19"/>
      <c r="D251" s="19"/>
      <c r="E251" s="19"/>
      <c r="F251" s="19">
        <v>1</v>
      </c>
      <c r="G251" s="19"/>
      <c r="H251" s="19"/>
      <c r="I251" s="19"/>
      <c r="J251" s="19"/>
      <c r="K251" s="19"/>
      <c r="L251" s="19"/>
      <c r="M251" s="19"/>
      <c r="N251" s="19"/>
      <c r="O251" s="19"/>
      <c r="P251" s="19">
        <f t="shared" si="34"/>
        <v>1</v>
      </c>
      <c r="Q251" s="19"/>
      <c r="R251" s="19"/>
      <c r="S251" s="19"/>
      <c r="T251" s="19"/>
      <c r="U251" s="19"/>
      <c r="V251" s="19"/>
      <c r="W251" s="19"/>
    </row>
    <row r="252" spans="1:23" ht="15" customHeight="1" x14ac:dyDescent="0.15">
      <c r="A252" s="53"/>
      <c r="B252" s="23" t="s">
        <v>191</v>
      </c>
      <c r="C252" s="19"/>
      <c r="D252" s="19"/>
      <c r="E252" s="19"/>
      <c r="F252" s="19"/>
      <c r="G252" s="19"/>
      <c r="H252" s="19"/>
      <c r="I252" s="19"/>
      <c r="J252" s="19"/>
      <c r="K252" s="19"/>
      <c r="L252" s="19">
        <v>1</v>
      </c>
      <c r="M252" s="19"/>
      <c r="N252" s="19"/>
      <c r="O252" s="19"/>
      <c r="P252" s="19">
        <f t="shared" si="34"/>
        <v>1</v>
      </c>
      <c r="Q252" s="19"/>
      <c r="R252" s="19"/>
      <c r="S252" s="19"/>
      <c r="T252" s="19"/>
      <c r="U252" s="19"/>
      <c r="V252" s="19"/>
      <c r="W252" s="19"/>
    </row>
    <row r="253" spans="1:23" ht="15" customHeight="1" x14ac:dyDescent="0.15">
      <c r="A253" s="53"/>
      <c r="B253" s="23" t="s">
        <v>192</v>
      </c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>
        <v>1</v>
      </c>
      <c r="P253" s="19">
        <f t="shared" si="34"/>
        <v>1</v>
      </c>
      <c r="Q253" s="19"/>
      <c r="R253" s="19"/>
      <c r="S253" s="19"/>
      <c r="T253" s="19"/>
      <c r="U253" s="19"/>
      <c r="V253" s="19"/>
      <c r="W253" s="19"/>
    </row>
    <row r="254" spans="1:23" ht="15" customHeight="1" x14ac:dyDescent="0.15">
      <c r="A254" s="53"/>
      <c r="B254" s="23" t="s">
        <v>193</v>
      </c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>
        <v>1</v>
      </c>
      <c r="P254" s="19">
        <f t="shared" si="34"/>
        <v>1</v>
      </c>
      <c r="Q254" s="19"/>
      <c r="R254" s="19"/>
      <c r="S254" s="19"/>
      <c r="T254" s="19"/>
      <c r="U254" s="19"/>
      <c r="V254" s="19"/>
      <c r="W254" s="19"/>
    </row>
    <row r="255" spans="1:23" ht="15" customHeight="1" x14ac:dyDescent="0.15">
      <c r="A255" s="53"/>
      <c r="B255" s="23" t="s">
        <v>194</v>
      </c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>
        <v>1</v>
      </c>
      <c r="P255" s="19">
        <f t="shared" si="34"/>
        <v>1</v>
      </c>
      <c r="Q255" s="19"/>
      <c r="R255" s="19"/>
      <c r="S255" s="19"/>
      <c r="T255" s="19"/>
      <c r="U255" s="19"/>
      <c r="V255" s="19"/>
      <c r="W255" s="19"/>
    </row>
    <row r="256" spans="1:23" ht="15" customHeight="1" x14ac:dyDescent="0.15">
      <c r="A256" s="53"/>
      <c r="B256" s="23" t="s">
        <v>195</v>
      </c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>
        <v>1</v>
      </c>
      <c r="P256" s="19">
        <f t="shared" si="34"/>
        <v>1</v>
      </c>
      <c r="Q256" s="19"/>
      <c r="R256" s="19"/>
      <c r="S256" s="19"/>
      <c r="T256" s="19"/>
      <c r="U256" s="19"/>
      <c r="V256" s="19"/>
      <c r="W256" s="19"/>
    </row>
    <row r="257" spans="1:23" ht="15" customHeight="1" x14ac:dyDescent="0.15">
      <c r="A257" s="53"/>
      <c r="B257" s="23" t="s">
        <v>196</v>
      </c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>
        <v>1</v>
      </c>
      <c r="P257" s="19">
        <f t="shared" si="34"/>
        <v>1</v>
      </c>
      <c r="Q257" s="19"/>
      <c r="R257" s="19"/>
      <c r="S257" s="19"/>
      <c r="T257" s="19"/>
      <c r="U257" s="19"/>
      <c r="V257" s="19"/>
      <c r="W257" s="19"/>
    </row>
    <row r="258" spans="1:23" ht="15" customHeight="1" x14ac:dyDescent="0.15">
      <c r="A258" s="53"/>
      <c r="B258" s="23" t="s">
        <v>197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>
        <v>1</v>
      </c>
      <c r="P258" s="19">
        <f t="shared" si="34"/>
        <v>1</v>
      </c>
      <c r="Q258" s="19"/>
      <c r="R258" s="19"/>
      <c r="S258" s="19"/>
      <c r="T258" s="19"/>
      <c r="U258" s="19"/>
      <c r="V258" s="19"/>
      <c r="W258" s="19"/>
    </row>
    <row r="259" spans="1:23" ht="15" customHeight="1" x14ac:dyDescent="0.15">
      <c r="A259" s="53"/>
      <c r="B259" s="23" t="s">
        <v>198</v>
      </c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>
        <v>1</v>
      </c>
      <c r="P259" s="19">
        <f t="shared" si="34"/>
        <v>1</v>
      </c>
      <c r="Q259" s="19"/>
      <c r="R259" s="19"/>
      <c r="S259" s="19"/>
      <c r="T259" s="19"/>
      <c r="U259" s="19"/>
      <c r="V259" s="19"/>
      <c r="W259" s="19"/>
    </row>
    <row r="260" spans="1:23" ht="15" customHeight="1" x14ac:dyDescent="0.15">
      <c r="A260" s="53"/>
      <c r="B260" s="23" t="s">
        <v>199</v>
      </c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>
        <v>1</v>
      </c>
      <c r="P260" s="19">
        <f t="shared" si="34"/>
        <v>1</v>
      </c>
      <c r="Q260" s="19"/>
      <c r="R260" s="19"/>
      <c r="S260" s="19"/>
      <c r="T260" s="19"/>
      <c r="U260" s="19"/>
      <c r="V260" s="19"/>
      <c r="W260" s="19"/>
    </row>
    <row r="261" spans="1:23" ht="15" customHeight="1" x14ac:dyDescent="0.15">
      <c r="A261" s="53"/>
      <c r="B261" s="23" t="s">
        <v>200</v>
      </c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>
        <v>1</v>
      </c>
      <c r="P261" s="19">
        <f t="shared" si="34"/>
        <v>1</v>
      </c>
      <c r="Q261" s="19"/>
      <c r="R261" s="19"/>
      <c r="S261" s="19"/>
      <c r="T261" s="19"/>
      <c r="U261" s="19"/>
      <c r="V261" s="19"/>
      <c r="W261" s="19"/>
    </row>
    <row r="262" spans="1:23" ht="15" customHeight="1" x14ac:dyDescent="0.15">
      <c r="A262" s="53"/>
      <c r="B262" s="23" t="s">
        <v>201</v>
      </c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>
        <v>1</v>
      </c>
      <c r="P262" s="19">
        <f t="shared" si="34"/>
        <v>1</v>
      </c>
      <c r="Q262" s="19"/>
      <c r="R262" s="19"/>
      <c r="S262" s="19"/>
      <c r="T262" s="19"/>
      <c r="U262" s="19"/>
      <c r="V262" s="19"/>
      <c r="W262" s="19"/>
    </row>
    <row r="263" spans="1:23" ht="15" customHeight="1" x14ac:dyDescent="0.15">
      <c r="A263" s="53"/>
      <c r="B263" s="23" t="s">
        <v>202</v>
      </c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>
        <v>1</v>
      </c>
      <c r="P263" s="19">
        <f t="shared" si="34"/>
        <v>1</v>
      </c>
      <c r="Q263" s="19"/>
      <c r="R263" s="19"/>
      <c r="S263" s="19"/>
      <c r="T263" s="19"/>
      <c r="U263" s="19"/>
      <c r="V263" s="19"/>
      <c r="W263" s="19"/>
    </row>
    <row r="264" spans="1:23" ht="15" customHeight="1" x14ac:dyDescent="0.15">
      <c r="A264" s="53"/>
      <c r="B264" s="23" t="s">
        <v>203</v>
      </c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>
        <v>1</v>
      </c>
      <c r="P264" s="19">
        <f t="shared" si="34"/>
        <v>1</v>
      </c>
      <c r="Q264" s="19"/>
      <c r="R264" s="19"/>
      <c r="S264" s="19"/>
      <c r="T264" s="19"/>
      <c r="U264" s="19"/>
      <c r="V264" s="19"/>
      <c r="W264" s="19"/>
    </row>
    <row r="265" spans="1:23" ht="15" customHeight="1" x14ac:dyDescent="0.15">
      <c r="A265" s="53"/>
      <c r="B265" s="23" t="s">
        <v>204</v>
      </c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>
        <v>1</v>
      </c>
      <c r="P265" s="19">
        <f t="shared" si="34"/>
        <v>1</v>
      </c>
      <c r="Q265" s="19"/>
      <c r="R265" s="19"/>
      <c r="S265" s="19"/>
      <c r="T265" s="19"/>
      <c r="U265" s="19"/>
      <c r="V265" s="19"/>
      <c r="W265" s="19"/>
    </row>
    <row r="266" spans="1:23" ht="15" customHeight="1" x14ac:dyDescent="0.15">
      <c r="A266" s="53"/>
      <c r="B266" s="23" t="s">
        <v>205</v>
      </c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>
        <v>1</v>
      </c>
      <c r="P266" s="19">
        <f t="shared" si="34"/>
        <v>1</v>
      </c>
      <c r="Q266" s="19"/>
      <c r="R266" s="19"/>
      <c r="S266" s="19"/>
      <c r="T266" s="19"/>
      <c r="U266" s="19"/>
      <c r="V266" s="19"/>
      <c r="W266" s="19"/>
    </row>
    <row r="267" spans="1:23" ht="15" customHeight="1" x14ac:dyDescent="0.15">
      <c r="A267" s="53"/>
      <c r="B267" s="23" t="s">
        <v>206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>
        <v>1</v>
      </c>
      <c r="P267" s="19">
        <f t="shared" si="34"/>
        <v>1</v>
      </c>
      <c r="Q267" s="19"/>
      <c r="R267" s="19"/>
      <c r="S267" s="19"/>
      <c r="T267" s="19"/>
      <c r="U267" s="19"/>
      <c r="V267" s="19"/>
      <c r="W267" s="19"/>
    </row>
    <row r="268" spans="1:23" ht="15" customHeight="1" x14ac:dyDescent="0.15">
      <c r="A268" s="53"/>
      <c r="B268" s="23" t="s">
        <v>207</v>
      </c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>
        <v>1</v>
      </c>
      <c r="P268" s="19">
        <f t="shared" ref="P268" si="35">SUM(C268:O268)</f>
        <v>1</v>
      </c>
      <c r="Q268" s="19"/>
      <c r="R268" s="19"/>
      <c r="S268" s="19"/>
      <c r="T268" s="19"/>
      <c r="U268" s="19"/>
      <c r="V268" s="19"/>
      <c r="W268" s="19"/>
    </row>
    <row r="269" spans="1:23" ht="15" customHeight="1" x14ac:dyDescent="0.15">
      <c r="A269" s="53"/>
      <c r="B269" s="23" t="s">
        <v>208</v>
      </c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>
        <v>1</v>
      </c>
      <c r="P269" s="19">
        <f t="shared" ref="P269" si="36">SUM(C269:O269)</f>
        <v>1</v>
      </c>
      <c r="Q269" s="19"/>
      <c r="R269" s="19"/>
      <c r="S269" s="19"/>
      <c r="T269" s="19"/>
      <c r="U269" s="19"/>
      <c r="V269" s="19"/>
      <c r="W269" s="19"/>
    </row>
    <row r="270" spans="1:23" ht="15" customHeight="1" x14ac:dyDescent="0.15">
      <c r="A270" s="53"/>
      <c r="B270" s="23" t="s">
        <v>209</v>
      </c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>
        <v>1</v>
      </c>
      <c r="P270" s="19">
        <f t="shared" ref="P270:P276" si="37">SUM(C270:O270)</f>
        <v>1</v>
      </c>
      <c r="Q270" s="19"/>
      <c r="R270" s="19"/>
      <c r="S270" s="19"/>
      <c r="T270" s="19"/>
      <c r="U270" s="19"/>
      <c r="V270" s="19"/>
      <c r="W270" s="19"/>
    </row>
    <row r="271" spans="1:23" ht="15" customHeight="1" x14ac:dyDescent="0.15">
      <c r="A271" s="53"/>
      <c r="B271" s="23" t="s">
        <v>210</v>
      </c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>
        <v>1</v>
      </c>
      <c r="P271" s="19">
        <f t="shared" si="37"/>
        <v>1</v>
      </c>
      <c r="Q271" s="19"/>
      <c r="R271" s="19"/>
      <c r="S271" s="19"/>
      <c r="T271" s="19"/>
      <c r="U271" s="19"/>
      <c r="V271" s="19"/>
      <c r="W271" s="19"/>
    </row>
    <row r="272" spans="1:23" ht="15" customHeight="1" x14ac:dyDescent="0.15">
      <c r="A272" s="53"/>
      <c r="B272" s="23" t="s">
        <v>211</v>
      </c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>
        <v>1</v>
      </c>
      <c r="P272" s="19">
        <f t="shared" si="37"/>
        <v>1</v>
      </c>
      <c r="Q272" s="19"/>
      <c r="R272" s="19"/>
      <c r="S272" s="19"/>
      <c r="T272" s="19"/>
      <c r="U272" s="19"/>
      <c r="V272" s="19"/>
      <c r="W272" s="19"/>
    </row>
    <row r="273" spans="1:23" ht="15" customHeight="1" x14ac:dyDescent="0.15">
      <c r="A273" s="53"/>
      <c r="B273" s="23" t="s">
        <v>212</v>
      </c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>
        <v>1</v>
      </c>
      <c r="P273" s="19">
        <f t="shared" si="37"/>
        <v>1</v>
      </c>
      <c r="Q273" s="19"/>
      <c r="R273" s="19"/>
      <c r="S273" s="19"/>
      <c r="T273" s="19"/>
      <c r="U273" s="19"/>
      <c r="V273" s="19"/>
      <c r="W273" s="19"/>
    </row>
    <row r="274" spans="1:23" ht="15" customHeight="1" x14ac:dyDescent="0.15">
      <c r="A274" s="53"/>
      <c r="B274" s="23" t="s">
        <v>213</v>
      </c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>
        <v>1</v>
      </c>
      <c r="P274" s="19">
        <f t="shared" si="37"/>
        <v>1</v>
      </c>
      <c r="Q274" s="19"/>
      <c r="R274" s="19"/>
      <c r="S274" s="19"/>
      <c r="T274" s="19"/>
      <c r="U274" s="19"/>
      <c r="V274" s="19"/>
      <c r="W274" s="19"/>
    </row>
    <row r="275" spans="1:23" ht="15" customHeight="1" x14ac:dyDescent="0.15">
      <c r="A275" s="53"/>
      <c r="B275" s="23" t="s">
        <v>214</v>
      </c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>
        <v>1</v>
      </c>
      <c r="P275" s="19">
        <f t="shared" si="37"/>
        <v>1</v>
      </c>
      <c r="Q275" s="19"/>
      <c r="R275" s="19"/>
      <c r="S275" s="19"/>
      <c r="T275" s="19"/>
      <c r="U275" s="19"/>
      <c r="V275" s="19"/>
      <c r="W275" s="19"/>
    </row>
    <row r="276" spans="1:23" ht="15" customHeight="1" x14ac:dyDescent="0.15">
      <c r="A276" s="53"/>
      <c r="B276" s="23" t="s">
        <v>215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>
        <v>1</v>
      </c>
      <c r="P276" s="19">
        <f t="shared" si="37"/>
        <v>1</v>
      </c>
      <c r="Q276" s="19"/>
      <c r="R276" s="19"/>
      <c r="S276" s="19"/>
      <c r="T276" s="19"/>
      <c r="U276" s="19"/>
      <c r="V276" s="19"/>
      <c r="W276" s="19"/>
    </row>
    <row r="277" spans="1:23" ht="15" customHeight="1" x14ac:dyDescent="0.15">
      <c r="A277" s="53"/>
      <c r="B277" s="23" t="s">
        <v>216</v>
      </c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</row>
    <row r="278" spans="1:23" ht="15" customHeight="1" x14ac:dyDescent="0.15">
      <c r="A278" s="53"/>
      <c r="B278" s="23" t="s">
        <v>217</v>
      </c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>
        <v>1</v>
      </c>
      <c r="P278" s="19">
        <f t="shared" ref="P278" si="38">SUM(C278:O278)</f>
        <v>1</v>
      </c>
      <c r="Q278" s="19"/>
      <c r="R278" s="19"/>
      <c r="S278" s="19"/>
      <c r="T278" s="19"/>
      <c r="U278" s="19"/>
      <c r="V278" s="19"/>
      <c r="W278" s="19"/>
    </row>
    <row r="279" spans="1:23" ht="15" customHeight="1" x14ac:dyDescent="0.15">
      <c r="A279" s="53"/>
      <c r="B279" s="23" t="s">
        <v>218</v>
      </c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>
        <v>1</v>
      </c>
      <c r="P279" s="19">
        <f t="shared" ref="P279" si="39">SUM(C279:O279)</f>
        <v>1</v>
      </c>
      <c r="Q279" s="19"/>
      <c r="R279" s="19"/>
      <c r="S279" s="19"/>
      <c r="T279" s="19"/>
      <c r="U279" s="19"/>
      <c r="V279" s="19"/>
      <c r="W279" s="19"/>
    </row>
    <row r="280" spans="1:23" ht="15" customHeight="1" x14ac:dyDescent="0.15">
      <c r="A280" s="53"/>
      <c r="B280" s="23" t="s">
        <v>219</v>
      </c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>
        <v>1</v>
      </c>
      <c r="P280" s="19">
        <f t="shared" ref="P280:P291" si="40">SUM(C280:O280)</f>
        <v>1</v>
      </c>
      <c r="Q280" s="19"/>
      <c r="R280" s="19"/>
      <c r="S280" s="19"/>
      <c r="T280" s="19"/>
      <c r="U280" s="19"/>
      <c r="V280" s="19"/>
      <c r="W280" s="19"/>
    </row>
    <row r="281" spans="1:23" ht="15" customHeight="1" x14ac:dyDescent="0.15">
      <c r="A281" s="53"/>
      <c r="B281" s="23" t="s">
        <v>220</v>
      </c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>
        <v>1</v>
      </c>
      <c r="P281" s="19">
        <f t="shared" si="40"/>
        <v>1</v>
      </c>
      <c r="Q281" s="19"/>
      <c r="R281" s="19"/>
      <c r="S281" s="19"/>
      <c r="T281" s="19"/>
      <c r="U281" s="19"/>
      <c r="V281" s="19"/>
      <c r="W281" s="19"/>
    </row>
    <row r="282" spans="1:23" ht="15" customHeight="1" x14ac:dyDescent="0.15">
      <c r="A282" s="53"/>
      <c r="B282" s="23" t="s">
        <v>221</v>
      </c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>
        <v>1</v>
      </c>
      <c r="P282" s="19">
        <f t="shared" si="40"/>
        <v>1</v>
      </c>
      <c r="Q282" s="19"/>
      <c r="R282" s="19"/>
      <c r="S282" s="19"/>
      <c r="T282" s="19"/>
      <c r="U282" s="19"/>
      <c r="V282" s="19"/>
      <c r="W282" s="19"/>
    </row>
    <row r="283" spans="1:23" ht="15" customHeight="1" x14ac:dyDescent="0.15">
      <c r="A283" s="53"/>
      <c r="B283" s="23" t="s">
        <v>222</v>
      </c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>
        <v>1</v>
      </c>
      <c r="P283" s="19">
        <f t="shared" si="40"/>
        <v>1</v>
      </c>
      <c r="Q283" s="19"/>
      <c r="R283" s="19"/>
      <c r="S283" s="19"/>
      <c r="T283" s="19"/>
      <c r="U283" s="19"/>
      <c r="V283" s="19"/>
      <c r="W283" s="19"/>
    </row>
    <row r="284" spans="1:23" ht="15" customHeight="1" x14ac:dyDescent="0.15">
      <c r="A284" s="53"/>
      <c r="B284" s="23" t="s">
        <v>223</v>
      </c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>
        <v>1</v>
      </c>
      <c r="P284" s="19">
        <f t="shared" si="40"/>
        <v>1</v>
      </c>
      <c r="Q284" s="19"/>
      <c r="R284" s="19"/>
      <c r="S284" s="19"/>
      <c r="T284" s="19"/>
      <c r="U284" s="19"/>
      <c r="V284" s="19"/>
      <c r="W284" s="19"/>
    </row>
    <row r="285" spans="1:23" ht="15" customHeight="1" x14ac:dyDescent="0.15">
      <c r="A285" s="53"/>
      <c r="B285" s="23" t="s">
        <v>224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>
        <v>1</v>
      </c>
      <c r="P285" s="19">
        <f t="shared" si="40"/>
        <v>1</v>
      </c>
      <c r="Q285" s="19"/>
      <c r="R285" s="19"/>
      <c r="S285" s="19"/>
      <c r="T285" s="19"/>
      <c r="U285" s="19"/>
      <c r="V285" s="19"/>
      <c r="W285" s="19"/>
    </row>
    <row r="286" spans="1:23" ht="15" customHeight="1" x14ac:dyDescent="0.15">
      <c r="A286" s="53"/>
      <c r="B286" s="23" t="s">
        <v>225</v>
      </c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>
        <v>1</v>
      </c>
      <c r="P286" s="19">
        <f t="shared" si="40"/>
        <v>1</v>
      </c>
      <c r="Q286" s="19"/>
      <c r="R286" s="19"/>
      <c r="S286" s="19"/>
      <c r="T286" s="19"/>
      <c r="U286" s="19"/>
      <c r="V286" s="19"/>
      <c r="W286" s="19"/>
    </row>
    <row r="287" spans="1:23" ht="15" customHeight="1" x14ac:dyDescent="0.15">
      <c r="A287" s="53"/>
      <c r="B287" s="23" t="s">
        <v>226</v>
      </c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>
        <v>1</v>
      </c>
      <c r="P287" s="19">
        <f t="shared" si="40"/>
        <v>1</v>
      </c>
      <c r="Q287" s="19"/>
      <c r="R287" s="19"/>
      <c r="S287" s="19"/>
      <c r="T287" s="19"/>
      <c r="U287" s="19"/>
      <c r="V287" s="19"/>
      <c r="W287" s="19"/>
    </row>
    <row r="288" spans="1:23" ht="15" customHeight="1" x14ac:dyDescent="0.15">
      <c r="A288" s="53"/>
      <c r="B288" s="23" t="s">
        <v>227</v>
      </c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>
        <v>1</v>
      </c>
      <c r="P288" s="19">
        <f t="shared" si="40"/>
        <v>1</v>
      </c>
      <c r="Q288" s="19"/>
      <c r="R288" s="19"/>
      <c r="S288" s="19"/>
      <c r="T288" s="19"/>
      <c r="U288" s="19"/>
      <c r="V288" s="19"/>
      <c r="W288" s="19"/>
    </row>
    <row r="289" spans="1:23" ht="15" customHeight="1" x14ac:dyDescent="0.15">
      <c r="A289" s="53"/>
      <c r="B289" s="23" t="s">
        <v>228</v>
      </c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>
        <v>1</v>
      </c>
      <c r="P289" s="19">
        <f t="shared" si="40"/>
        <v>1</v>
      </c>
      <c r="Q289" s="19"/>
      <c r="R289" s="19"/>
      <c r="S289" s="19"/>
      <c r="T289" s="19"/>
      <c r="U289" s="19"/>
      <c r="V289" s="19"/>
      <c r="W289" s="19"/>
    </row>
    <row r="290" spans="1:23" ht="15" customHeight="1" x14ac:dyDescent="0.15">
      <c r="A290" s="54"/>
      <c r="B290" s="23" t="s">
        <v>229</v>
      </c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>
        <v>1</v>
      </c>
      <c r="P290" s="19">
        <f t="shared" si="40"/>
        <v>1</v>
      </c>
      <c r="Q290" s="19"/>
      <c r="R290" s="19"/>
      <c r="S290" s="19"/>
      <c r="T290" s="19"/>
      <c r="U290" s="19"/>
      <c r="V290" s="19"/>
      <c r="W290" s="19"/>
    </row>
    <row r="291" spans="1:23" ht="19.5" customHeight="1" x14ac:dyDescent="0.15">
      <c r="A291" s="52" t="s">
        <v>230</v>
      </c>
      <c r="B291" s="23" t="s">
        <v>126</v>
      </c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>
        <v>2</v>
      </c>
      <c r="P291" s="19">
        <f t="shared" si="40"/>
        <v>2</v>
      </c>
      <c r="Q291" s="19"/>
      <c r="R291" s="19"/>
      <c r="S291" s="19"/>
      <c r="T291" s="19"/>
      <c r="U291" s="19"/>
      <c r="V291" s="19"/>
      <c r="W291" s="19"/>
    </row>
    <row r="292" spans="1:23" ht="19.5" customHeight="1" x14ac:dyDescent="0.15">
      <c r="A292" s="53"/>
      <c r="B292" s="23" t="s">
        <v>128</v>
      </c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>
        <v>2</v>
      </c>
      <c r="P292" s="19">
        <f t="shared" ref="P292" si="41">SUM(C292:O292)</f>
        <v>2</v>
      </c>
      <c r="Q292" s="19"/>
      <c r="R292" s="19"/>
      <c r="S292" s="19"/>
      <c r="T292" s="19"/>
      <c r="U292" s="19"/>
      <c r="V292" s="19"/>
      <c r="W292" s="19"/>
    </row>
    <row r="293" spans="1:23" ht="19.5" customHeight="1" x14ac:dyDescent="0.15">
      <c r="A293" s="53"/>
      <c r="B293" s="23" t="s">
        <v>127</v>
      </c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>
        <v>2</v>
      </c>
      <c r="P293" s="19">
        <f>SUM(C293:O293)</f>
        <v>2</v>
      </c>
      <c r="Q293" s="19"/>
      <c r="R293" s="19"/>
      <c r="S293" s="19"/>
      <c r="T293" s="19"/>
      <c r="U293" s="19"/>
      <c r="V293" s="19"/>
      <c r="W293" s="19"/>
    </row>
    <row r="294" spans="1:23" ht="19.5" customHeight="1" x14ac:dyDescent="0.15">
      <c r="A294" s="53"/>
      <c r="B294" s="23" t="s">
        <v>129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>
        <v>2</v>
      </c>
      <c r="P294" s="19">
        <f>SUM(C294:O294)</f>
        <v>2</v>
      </c>
      <c r="Q294" s="19"/>
      <c r="R294" s="19"/>
      <c r="S294" s="19"/>
      <c r="T294" s="19"/>
      <c r="U294" s="19"/>
      <c r="V294" s="19"/>
      <c r="W294" s="19"/>
    </row>
    <row r="295" spans="1:23" ht="19.5" customHeight="1" x14ac:dyDescent="0.15">
      <c r="A295" s="53"/>
      <c r="B295" s="23" t="s">
        <v>132</v>
      </c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>
        <v>2</v>
      </c>
      <c r="P295" s="19">
        <f>SUM(C295:O295)</f>
        <v>2</v>
      </c>
      <c r="Q295" s="19"/>
      <c r="R295" s="19"/>
      <c r="S295" s="19"/>
      <c r="T295" s="19"/>
      <c r="U295" s="19"/>
      <c r="V295" s="19"/>
      <c r="W295" s="19"/>
    </row>
    <row r="296" spans="1:23" ht="19.5" customHeight="1" x14ac:dyDescent="0.15">
      <c r="A296" s="53"/>
      <c r="B296" s="23" t="s">
        <v>38</v>
      </c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>
        <v>2</v>
      </c>
      <c r="P296" s="19">
        <f>SUM(C296:O296)</f>
        <v>2</v>
      </c>
      <c r="Q296" s="19"/>
      <c r="R296" s="19"/>
      <c r="S296" s="19"/>
      <c r="T296" s="19"/>
      <c r="U296" s="19"/>
      <c r="V296" s="19"/>
      <c r="W296" s="19"/>
    </row>
    <row r="297" spans="1:23" ht="19.5" customHeight="1" x14ac:dyDescent="0.15">
      <c r="A297" s="54"/>
      <c r="B297" s="23" t="s">
        <v>133</v>
      </c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>
        <v>2</v>
      </c>
      <c r="P297" s="19">
        <f>SUM(C297:O297)</f>
        <v>2</v>
      </c>
      <c r="Q297" s="19"/>
      <c r="R297" s="19"/>
      <c r="S297" s="19"/>
      <c r="T297" s="19"/>
      <c r="U297" s="19"/>
      <c r="V297" s="19"/>
      <c r="W297" s="19"/>
    </row>
    <row r="298" spans="1:23" ht="19.5" customHeight="1" x14ac:dyDescent="0.15">
      <c r="A298" s="25"/>
      <c r="B298" s="23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 t="s">
        <v>231</v>
      </c>
      <c r="Q298" s="19" t="s">
        <v>232</v>
      </c>
      <c r="R298" s="19" t="s">
        <v>233</v>
      </c>
      <c r="S298" s="19" t="s">
        <v>234</v>
      </c>
      <c r="T298" s="19" t="s">
        <v>235</v>
      </c>
      <c r="U298" s="19" t="s">
        <v>236</v>
      </c>
      <c r="V298" s="19" t="s">
        <v>237</v>
      </c>
      <c r="W298" s="30" t="s">
        <v>238</v>
      </c>
    </row>
    <row r="299" spans="1:23" ht="19.5" customHeight="1" x14ac:dyDescent="0.15">
      <c r="A299" s="52" t="s">
        <v>239</v>
      </c>
      <c r="B299" s="23" t="s">
        <v>156</v>
      </c>
      <c r="C299" s="19">
        <v>3</v>
      </c>
      <c r="D299" s="19"/>
      <c r="E299" s="19">
        <v>1.8</v>
      </c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>
        <f t="shared" ref="P299" si="42">SUM(C299:O299)</f>
        <v>4.8</v>
      </c>
      <c r="Q299" s="19">
        <v>2.4</v>
      </c>
      <c r="R299" s="19">
        <f>Q299*P299</f>
        <v>11.52</v>
      </c>
      <c r="S299" s="36">
        <f>P299/T299</f>
        <v>4.1739130434782608</v>
      </c>
      <c r="T299" s="19">
        <v>1.1499999999999999</v>
      </c>
      <c r="U299" s="37">
        <f>S299*Q299</f>
        <v>10.017391304347825</v>
      </c>
      <c r="V299" s="38">
        <f>R299+U299</f>
        <v>21.537391304347825</v>
      </c>
      <c r="W299" s="36">
        <f>Q299*P299</f>
        <v>11.52</v>
      </c>
    </row>
    <row r="300" spans="1:23" ht="19.5" customHeight="1" x14ac:dyDescent="0.15">
      <c r="A300" s="53"/>
      <c r="B300" s="23" t="s">
        <v>35</v>
      </c>
      <c r="C300" s="19">
        <v>4.8</v>
      </c>
      <c r="D300" s="19"/>
      <c r="E300" s="19"/>
      <c r="F300" s="19"/>
      <c r="G300" s="19">
        <v>0.6</v>
      </c>
      <c r="H300" s="19"/>
      <c r="I300" s="19"/>
      <c r="J300" s="19"/>
      <c r="K300" s="19"/>
      <c r="L300" s="19">
        <v>9</v>
      </c>
      <c r="M300" s="19"/>
      <c r="N300" s="19"/>
      <c r="O300" s="19"/>
      <c r="P300" s="19">
        <f t="shared" ref="P300" si="43">SUM(C300:O300)</f>
        <v>14.399999999999999</v>
      </c>
      <c r="Q300" s="19">
        <v>1.8</v>
      </c>
      <c r="R300" s="19">
        <f t="shared" ref="R300" si="44">Q300*P300</f>
        <v>25.919999999999998</v>
      </c>
      <c r="S300" s="36">
        <f t="shared" ref="S300" si="45">P300/T300</f>
        <v>12.521739130434783</v>
      </c>
      <c r="T300" s="19">
        <v>1.1499999999999999</v>
      </c>
      <c r="U300" s="37">
        <f t="shared" ref="U300" si="46">S300*Q300</f>
        <v>22.53913043478261</v>
      </c>
      <c r="V300" s="38">
        <f t="shared" ref="V300" si="47">R300+U300</f>
        <v>48.459130434782608</v>
      </c>
      <c r="W300" s="36">
        <f t="shared" ref="W300" si="48">Q300*P300</f>
        <v>25.919999999999998</v>
      </c>
    </row>
    <row r="301" spans="1:23" ht="19.5" customHeight="1" x14ac:dyDescent="0.15">
      <c r="A301" s="53"/>
      <c r="B301" s="34" t="s">
        <v>112</v>
      </c>
      <c r="C301" s="19">
        <f>22.2+14</f>
        <v>36.200000000000003</v>
      </c>
      <c r="D301" s="33">
        <v>16.2</v>
      </c>
      <c r="E301" s="19">
        <v>10</v>
      </c>
      <c r="F301" s="19">
        <f>10.4+61.7</f>
        <v>72.100000000000009</v>
      </c>
      <c r="G301" s="19">
        <v>26</v>
      </c>
      <c r="H301" s="19">
        <v>22.5</v>
      </c>
      <c r="I301" s="19">
        <v>25.5</v>
      </c>
      <c r="J301" s="19">
        <v>25.8</v>
      </c>
      <c r="K301" s="19">
        <v>12.7</v>
      </c>
      <c r="L301" s="19">
        <v>64.900000000000006</v>
      </c>
      <c r="M301" s="19">
        <v>25.3</v>
      </c>
      <c r="N301" s="19">
        <v>25.4</v>
      </c>
      <c r="O301" s="19"/>
      <c r="P301" s="19">
        <f t="shared" ref="P301:P331" si="49">SUM(C301:O301)</f>
        <v>362.59999999999997</v>
      </c>
      <c r="Q301" s="30">
        <v>1.4</v>
      </c>
      <c r="R301" s="19">
        <f t="shared" ref="R301" si="50">Q301*P301</f>
        <v>507.63999999999993</v>
      </c>
      <c r="S301" s="36">
        <f t="shared" ref="S301" si="51">P301/T301</f>
        <v>315.30434782608694</v>
      </c>
      <c r="T301" s="19">
        <v>1.1499999999999999</v>
      </c>
      <c r="U301" s="37">
        <f t="shared" ref="U301" si="52">S301*Q301</f>
        <v>441.42608695652171</v>
      </c>
      <c r="V301" s="38">
        <f t="shared" ref="V301" si="53">R301+U301</f>
        <v>949.06608695652164</v>
      </c>
      <c r="W301" s="36">
        <f t="shared" ref="W301" si="54">Q301*P301</f>
        <v>507.63999999999993</v>
      </c>
    </row>
    <row r="302" spans="1:23" ht="19.5" customHeight="1" x14ac:dyDescent="0.15">
      <c r="A302" s="53"/>
      <c r="B302" s="34" t="s">
        <v>113</v>
      </c>
      <c r="C302" s="19">
        <f>1.5+12.9</f>
        <v>14.4</v>
      </c>
      <c r="D302" s="33">
        <v>10.8</v>
      </c>
      <c r="E302" s="19">
        <v>17.899999999999999</v>
      </c>
      <c r="F302" s="19">
        <v>34.1</v>
      </c>
      <c r="G302" s="19"/>
      <c r="H302" s="19"/>
      <c r="I302" s="19"/>
      <c r="J302" s="19"/>
      <c r="K302" s="19"/>
      <c r="L302" s="19"/>
      <c r="M302" s="19"/>
      <c r="N302" s="19"/>
      <c r="O302" s="19"/>
      <c r="P302" s="19">
        <f t="shared" si="49"/>
        <v>77.2</v>
      </c>
      <c r="Q302" s="30">
        <v>1</v>
      </c>
      <c r="R302" s="19">
        <f t="shared" ref="R302:R332" si="55">Q302*P302</f>
        <v>77.2</v>
      </c>
      <c r="S302" s="36">
        <f t="shared" ref="S302:S332" si="56">P302/T302</f>
        <v>67.130434782608702</v>
      </c>
      <c r="T302" s="19">
        <v>1.1499999999999999</v>
      </c>
      <c r="U302" s="37">
        <f t="shared" ref="U302:U332" si="57">S302*Q302</f>
        <v>67.130434782608702</v>
      </c>
      <c r="V302" s="38">
        <f t="shared" ref="V302:V332" si="58">R302+U302</f>
        <v>144.33043478260871</v>
      </c>
      <c r="W302" s="36">
        <f t="shared" ref="W302:W332" si="59">Q302*P302</f>
        <v>77.2</v>
      </c>
    </row>
    <row r="303" spans="1:23" ht="19.5" customHeight="1" x14ac:dyDescent="0.15">
      <c r="A303" s="53"/>
      <c r="B303" s="23" t="s">
        <v>50</v>
      </c>
      <c r="C303" s="19"/>
      <c r="D303" s="19"/>
      <c r="E303" s="19"/>
      <c r="F303" s="19">
        <v>2.7</v>
      </c>
      <c r="G303" s="19">
        <v>6.7</v>
      </c>
      <c r="H303" s="19">
        <v>21.2</v>
      </c>
      <c r="I303" s="19">
        <v>13.6</v>
      </c>
      <c r="J303" s="19">
        <v>16.3</v>
      </c>
      <c r="K303" s="19">
        <v>14.2</v>
      </c>
      <c r="L303" s="19">
        <v>8.1</v>
      </c>
      <c r="M303" s="19">
        <v>8.1</v>
      </c>
      <c r="N303" s="19">
        <v>16.2</v>
      </c>
      <c r="O303" s="19"/>
      <c r="P303" s="19">
        <f t="shared" si="49"/>
        <v>107.1</v>
      </c>
      <c r="Q303" s="30">
        <v>1.2</v>
      </c>
      <c r="R303" s="19">
        <f t="shared" si="55"/>
        <v>128.51999999999998</v>
      </c>
      <c r="S303" s="36">
        <f t="shared" si="56"/>
        <v>93.130434782608702</v>
      </c>
      <c r="T303" s="19">
        <v>1.1499999999999999</v>
      </c>
      <c r="U303" s="37">
        <f t="shared" si="57"/>
        <v>111.75652173913043</v>
      </c>
      <c r="V303" s="38">
        <f t="shared" si="58"/>
        <v>240.27652173913043</v>
      </c>
      <c r="W303" s="36">
        <f t="shared" si="59"/>
        <v>128.51999999999998</v>
      </c>
    </row>
    <row r="304" spans="1:23" ht="19.5" customHeight="1" x14ac:dyDescent="0.15">
      <c r="A304" s="53"/>
      <c r="B304" s="23" t="s">
        <v>240</v>
      </c>
      <c r="C304" s="19">
        <v>5.6</v>
      </c>
      <c r="D304" s="19"/>
      <c r="E304" s="19"/>
      <c r="F304" s="19"/>
      <c r="G304" s="19">
        <v>32.799999999999997</v>
      </c>
      <c r="H304" s="19">
        <v>16.5</v>
      </c>
      <c r="I304" s="19"/>
      <c r="J304" s="19"/>
      <c r="K304" s="19"/>
      <c r="L304" s="19"/>
      <c r="M304" s="19"/>
      <c r="N304" s="19"/>
      <c r="O304" s="19"/>
      <c r="P304" s="19">
        <f t="shared" si="49"/>
        <v>54.9</v>
      </c>
      <c r="Q304" s="30">
        <v>0.6</v>
      </c>
      <c r="R304" s="19">
        <f t="shared" si="55"/>
        <v>32.94</v>
      </c>
      <c r="S304" s="36">
        <f t="shared" si="56"/>
        <v>47.739130434782609</v>
      </c>
      <c r="T304" s="19">
        <v>1.1499999999999999</v>
      </c>
      <c r="U304" s="37">
        <f t="shared" si="57"/>
        <v>28.643478260869564</v>
      </c>
      <c r="V304" s="38">
        <f t="shared" si="58"/>
        <v>61.583478260869562</v>
      </c>
      <c r="W304" s="36">
        <f t="shared" si="59"/>
        <v>32.94</v>
      </c>
    </row>
    <row r="305" spans="1:23" ht="19.5" customHeight="1" x14ac:dyDescent="0.15">
      <c r="A305" s="53"/>
      <c r="B305" s="23" t="s">
        <v>31</v>
      </c>
      <c r="C305" s="19">
        <v>29.4</v>
      </c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>
        <f t="shared" si="49"/>
        <v>29.4</v>
      </c>
      <c r="Q305" s="30">
        <v>1.4</v>
      </c>
      <c r="R305" s="19">
        <f t="shared" si="55"/>
        <v>41.16</v>
      </c>
      <c r="S305" s="36">
        <f t="shared" si="56"/>
        <v>25.565217391304348</v>
      </c>
      <c r="T305" s="19">
        <v>1.1499999999999999</v>
      </c>
      <c r="U305" s="37">
        <f t="shared" si="57"/>
        <v>35.791304347826085</v>
      </c>
      <c r="V305" s="38">
        <f t="shared" si="58"/>
        <v>76.951304347826081</v>
      </c>
      <c r="W305" s="36">
        <f t="shared" si="59"/>
        <v>41.16</v>
      </c>
    </row>
    <row r="306" spans="1:23" ht="19.5" customHeight="1" x14ac:dyDescent="0.15">
      <c r="A306" s="53"/>
      <c r="B306" s="34" t="s">
        <v>34</v>
      </c>
      <c r="C306" s="19">
        <f>38.6+10</f>
        <v>48.6</v>
      </c>
      <c r="D306" s="33">
        <f>0.8+37.9</f>
        <v>38.699999999999996</v>
      </c>
      <c r="E306" s="19">
        <v>11</v>
      </c>
      <c r="F306" s="19">
        <f>8.4+8.1</f>
        <v>16.5</v>
      </c>
      <c r="G306" s="19">
        <v>15</v>
      </c>
      <c r="H306" s="19">
        <v>17.8</v>
      </c>
      <c r="I306" s="19">
        <v>17.899999999999999</v>
      </c>
      <c r="J306" s="19">
        <v>17.7</v>
      </c>
      <c r="K306" s="19">
        <v>18</v>
      </c>
      <c r="L306" s="19">
        <v>18</v>
      </c>
      <c r="M306" s="19"/>
      <c r="N306" s="19">
        <v>18</v>
      </c>
      <c r="O306" s="19"/>
      <c r="P306" s="19">
        <f t="shared" si="49"/>
        <v>237.20000000000002</v>
      </c>
      <c r="Q306" s="30">
        <v>1.6</v>
      </c>
      <c r="R306" s="19">
        <f t="shared" si="55"/>
        <v>379.52000000000004</v>
      </c>
      <c r="S306" s="36">
        <f t="shared" si="56"/>
        <v>206.26086956521743</v>
      </c>
      <c r="T306" s="19">
        <v>1.1499999999999999</v>
      </c>
      <c r="U306" s="37">
        <f t="shared" si="57"/>
        <v>330.01739130434794</v>
      </c>
      <c r="V306" s="38">
        <f t="shared" si="58"/>
        <v>709.53739130434792</v>
      </c>
      <c r="W306" s="36">
        <f t="shared" si="59"/>
        <v>379.52000000000004</v>
      </c>
    </row>
    <row r="307" spans="1:23" ht="19.5" customHeight="1" x14ac:dyDescent="0.15">
      <c r="A307" s="53"/>
      <c r="B307" s="34" t="s">
        <v>53</v>
      </c>
      <c r="C307" s="19">
        <v>5.0999999999999996</v>
      </c>
      <c r="D307" s="33">
        <f>30.9+8.1</f>
        <v>39</v>
      </c>
      <c r="E307" s="19">
        <v>8</v>
      </c>
      <c r="F307" s="19">
        <v>6.4</v>
      </c>
      <c r="G307" s="19">
        <v>5.4</v>
      </c>
      <c r="H307" s="19">
        <v>2.6</v>
      </c>
      <c r="I307" s="19">
        <v>14.2</v>
      </c>
      <c r="J307" s="19">
        <v>2.4</v>
      </c>
      <c r="K307" s="19">
        <v>4.8</v>
      </c>
      <c r="L307" s="19">
        <v>3.5</v>
      </c>
      <c r="M307" s="19"/>
      <c r="N307" s="19">
        <v>3.5</v>
      </c>
      <c r="O307" s="19"/>
      <c r="P307" s="19">
        <f t="shared" si="49"/>
        <v>94.9</v>
      </c>
      <c r="Q307" s="30">
        <v>0.8</v>
      </c>
      <c r="R307" s="19">
        <f t="shared" si="55"/>
        <v>75.92</v>
      </c>
      <c r="S307" s="36">
        <f t="shared" si="56"/>
        <v>82.521739130434796</v>
      </c>
      <c r="T307" s="19">
        <v>1.1499999999999999</v>
      </c>
      <c r="U307" s="37">
        <f t="shared" si="57"/>
        <v>66.017391304347839</v>
      </c>
      <c r="V307" s="38">
        <f t="shared" si="58"/>
        <v>141.93739130434784</v>
      </c>
      <c r="W307" s="36">
        <f t="shared" si="59"/>
        <v>75.92</v>
      </c>
    </row>
    <row r="308" spans="1:23" ht="19.5" customHeight="1" x14ac:dyDescent="0.15">
      <c r="A308" s="53"/>
      <c r="B308" s="23" t="s">
        <v>48</v>
      </c>
      <c r="C308" s="19">
        <v>6.8</v>
      </c>
      <c r="D308" s="19"/>
      <c r="E308" s="19">
        <v>57.2</v>
      </c>
      <c r="F308" s="19">
        <v>7.7</v>
      </c>
      <c r="G308" s="19"/>
      <c r="H308" s="19"/>
      <c r="I308" s="19"/>
      <c r="J308" s="19"/>
      <c r="K308" s="19"/>
      <c r="L308" s="19"/>
      <c r="M308" s="19"/>
      <c r="N308" s="19"/>
      <c r="O308" s="19"/>
      <c r="P308" s="19">
        <f t="shared" si="49"/>
        <v>71.7</v>
      </c>
      <c r="Q308" s="30">
        <v>0.72</v>
      </c>
      <c r="R308" s="19">
        <f t="shared" si="55"/>
        <v>51.624000000000002</v>
      </c>
      <c r="S308" s="36">
        <f t="shared" si="56"/>
        <v>62.34782608695653</v>
      </c>
      <c r="T308" s="19">
        <v>1.1499999999999999</v>
      </c>
      <c r="U308" s="37">
        <f t="shared" si="57"/>
        <v>44.8904347826087</v>
      </c>
      <c r="V308" s="38">
        <f t="shared" si="58"/>
        <v>96.514434782608703</v>
      </c>
      <c r="W308" s="36">
        <f t="shared" si="59"/>
        <v>51.624000000000002</v>
      </c>
    </row>
    <row r="309" spans="1:23" ht="19.5" customHeight="1" x14ac:dyDescent="0.15">
      <c r="A309" s="53"/>
      <c r="B309" s="23" t="s">
        <v>51</v>
      </c>
      <c r="C309" s="19">
        <v>9.5</v>
      </c>
      <c r="D309" s="19"/>
      <c r="E309" s="19">
        <v>22.6</v>
      </c>
      <c r="F309" s="19">
        <v>12.6</v>
      </c>
      <c r="G309" s="19">
        <v>13.1</v>
      </c>
      <c r="H309" s="19"/>
      <c r="I309" s="19">
        <v>6.1</v>
      </c>
      <c r="J309" s="19"/>
      <c r="K309" s="19">
        <v>6.2</v>
      </c>
      <c r="L309" s="19">
        <v>4.9000000000000004</v>
      </c>
      <c r="M309" s="19">
        <v>6.8</v>
      </c>
      <c r="N309" s="19">
        <v>6.9</v>
      </c>
      <c r="O309" s="19"/>
      <c r="P309" s="19">
        <f t="shared" si="49"/>
        <v>88.700000000000017</v>
      </c>
      <c r="Q309" s="30">
        <v>0.92</v>
      </c>
      <c r="R309" s="19">
        <f t="shared" si="55"/>
        <v>81.604000000000013</v>
      </c>
      <c r="S309" s="36">
        <f t="shared" si="56"/>
        <v>77.130434782608717</v>
      </c>
      <c r="T309" s="19">
        <v>1.1499999999999999</v>
      </c>
      <c r="U309" s="37">
        <f t="shared" si="57"/>
        <v>70.960000000000022</v>
      </c>
      <c r="V309" s="38">
        <f t="shared" si="58"/>
        <v>152.56400000000002</v>
      </c>
      <c r="W309" s="36">
        <f t="shared" si="59"/>
        <v>81.604000000000013</v>
      </c>
    </row>
    <row r="310" spans="1:23" ht="19.5" customHeight="1" x14ac:dyDescent="0.15">
      <c r="A310" s="53"/>
      <c r="B310" s="23" t="s">
        <v>241</v>
      </c>
      <c r="C310" s="19">
        <v>4</v>
      </c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>
        <f t="shared" si="49"/>
        <v>4</v>
      </c>
      <c r="Q310" s="30">
        <v>1.64</v>
      </c>
      <c r="R310" s="19">
        <f t="shared" si="55"/>
        <v>6.56</v>
      </c>
      <c r="S310" s="36">
        <f t="shared" si="56"/>
        <v>3.4782608695652177</v>
      </c>
      <c r="T310" s="19">
        <v>1.1499999999999999</v>
      </c>
      <c r="U310" s="37">
        <f t="shared" si="57"/>
        <v>5.7043478260869565</v>
      </c>
      <c r="V310" s="38">
        <f t="shared" si="58"/>
        <v>12.264347826086956</v>
      </c>
      <c r="W310" s="36">
        <f t="shared" si="59"/>
        <v>6.56</v>
      </c>
    </row>
    <row r="311" spans="1:23" ht="19.5" customHeight="1" x14ac:dyDescent="0.15">
      <c r="A311" s="53"/>
      <c r="B311" s="23" t="s">
        <v>33</v>
      </c>
      <c r="C311" s="19">
        <v>36.799999999999997</v>
      </c>
      <c r="D311" s="19"/>
      <c r="E311" s="19"/>
      <c r="F311" s="19">
        <v>1</v>
      </c>
      <c r="G311" s="19"/>
      <c r="H311" s="19"/>
      <c r="I311" s="19"/>
      <c r="J311" s="19"/>
      <c r="K311" s="19"/>
      <c r="L311" s="19"/>
      <c r="M311" s="19"/>
      <c r="N311" s="19"/>
      <c r="O311" s="19"/>
      <c r="P311" s="19">
        <f t="shared" si="49"/>
        <v>37.799999999999997</v>
      </c>
      <c r="Q311" s="30">
        <v>2</v>
      </c>
      <c r="R311" s="19">
        <f t="shared" si="55"/>
        <v>75.599999999999994</v>
      </c>
      <c r="S311" s="36">
        <f t="shared" si="56"/>
        <v>32.869565217391305</v>
      </c>
      <c r="T311" s="19">
        <v>1.1499999999999999</v>
      </c>
      <c r="U311" s="37">
        <f t="shared" si="57"/>
        <v>65.739130434782609</v>
      </c>
      <c r="V311" s="38">
        <f t="shared" si="58"/>
        <v>141.33913043478259</v>
      </c>
      <c r="W311" s="36">
        <f t="shared" si="59"/>
        <v>75.599999999999994</v>
      </c>
    </row>
    <row r="312" spans="1:23" ht="19.5" customHeight="1" x14ac:dyDescent="0.15">
      <c r="A312" s="53"/>
      <c r="B312" s="23" t="s">
        <v>36</v>
      </c>
      <c r="C312" s="19">
        <v>2.8</v>
      </c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>
        <f t="shared" si="49"/>
        <v>2.8</v>
      </c>
      <c r="Q312" s="30">
        <v>1.32</v>
      </c>
      <c r="R312" s="19">
        <f t="shared" si="55"/>
        <v>3.6959999999999997</v>
      </c>
      <c r="S312" s="36">
        <f t="shared" si="56"/>
        <v>2.4347826086956523</v>
      </c>
      <c r="T312" s="19">
        <v>1.1499999999999999</v>
      </c>
      <c r="U312" s="37">
        <f t="shared" si="57"/>
        <v>3.2139130434782612</v>
      </c>
      <c r="V312" s="38">
        <f t="shared" si="58"/>
        <v>6.9099130434782605</v>
      </c>
      <c r="W312" s="36">
        <f t="shared" si="59"/>
        <v>3.6959999999999997</v>
      </c>
    </row>
    <row r="313" spans="1:23" ht="19.5" customHeight="1" x14ac:dyDescent="0.15">
      <c r="A313" s="53"/>
      <c r="B313" s="23" t="s">
        <v>29</v>
      </c>
      <c r="C313" s="19">
        <v>25.1</v>
      </c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>
        <f t="shared" si="49"/>
        <v>25.1</v>
      </c>
      <c r="Q313" s="30">
        <v>1.88</v>
      </c>
      <c r="R313" s="19">
        <f t="shared" si="55"/>
        <v>47.188000000000002</v>
      </c>
      <c r="S313" s="36">
        <f t="shared" si="56"/>
        <v>21.826086956521742</v>
      </c>
      <c r="T313" s="19">
        <v>1.1499999999999999</v>
      </c>
      <c r="U313" s="37">
        <f t="shared" si="57"/>
        <v>41.033043478260872</v>
      </c>
      <c r="V313" s="38">
        <f t="shared" si="58"/>
        <v>88.221043478260867</v>
      </c>
      <c r="W313" s="36">
        <f t="shared" si="59"/>
        <v>47.188000000000002</v>
      </c>
    </row>
    <row r="314" spans="1:23" ht="19.5" customHeight="1" x14ac:dyDescent="0.15">
      <c r="A314" s="53"/>
      <c r="B314" s="34" t="s">
        <v>30</v>
      </c>
      <c r="C314" s="19">
        <v>2.2999999999999998</v>
      </c>
      <c r="D314" s="33">
        <v>2.1</v>
      </c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>
        <f t="shared" si="49"/>
        <v>4.4000000000000004</v>
      </c>
      <c r="Q314" s="30">
        <v>0.79</v>
      </c>
      <c r="R314" s="19">
        <f t="shared" si="55"/>
        <v>3.4760000000000004</v>
      </c>
      <c r="S314" s="36">
        <f t="shared" si="56"/>
        <v>3.8260869565217397</v>
      </c>
      <c r="T314" s="19">
        <v>1.1499999999999999</v>
      </c>
      <c r="U314" s="37">
        <f t="shared" si="57"/>
        <v>3.0226086956521745</v>
      </c>
      <c r="V314" s="38">
        <f t="shared" si="58"/>
        <v>6.4986086956521749</v>
      </c>
      <c r="W314" s="36">
        <f t="shared" si="59"/>
        <v>3.4760000000000004</v>
      </c>
    </row>
    <row r="315" spans="1:23" s="22" customFormat="1" ht="19.5" customHeight="1" x14ac:dyDescent="0.15">
      <c r="A315" s="53"/>
      <c r="B315" s="34" t="s">
        <v>38</v>
      </c>
      <c r="C315" s="23">
        <v>9.8000000000000007</v>
      </c>
      <c r="D315" s="34">
        <v>1.4</v>
      </c>
      <c r="E315" s="23">
        <v>1.4</v>
      </c>
      <c r="F315" s="23"/>
      <c r="G315" s="23"/>
      <c r="H315" s="23"/>
      <c r="I315" s="23"/>
      <c r="J315" s="23"/>
      <c r="K315" s="23" t="s">
        <v>242</v>
      </c>
      <c r="L315" s="23"/>
      <c r="M315" s="23"/>
      <c r="N315" s="23"/>
      <c r="O315" s="23">
        <v>2.7</v>
      </c>
      <c r="P315" s="23">
        <f t="shared" si="49"/>
        <v>15.3</v>
      </c>
      <c r="Q315" s="23">
        <v>2.83</v>
      </c>
      <c r="R315" s="23">
        <f t="shared" si="55"/>
        <v>43.299000000000007</v>
      </c>
      <c r="S315" s="39">
        <f t="shared" si="56"/>
        <v>13.304347826086959</v>
      </c>
      <c r="T315" s="23">
        <v>1.1499999999999999</v>
      </c>
      <c r="U315" s="40">
        <f t="shared" si="57"/>
        <v>37.651304347826091</v>
      </c>
      <c r="V315" s="41">
        <f t="shared" si="58"/>
        <v>80.950304347826091</v>
      </c>
      <c r="W315" s="36">
        <f t="shared" si="59"/>
        <v>43.299000000000007</v>
      </c>
    </row>
    <row r="316" spans="1:23" ht="19.5" customHeight="1" x14ac:dyDescent="0.15">
      <c r="A316" s="53"/>
      <c r="B316" s="23" t="s">
        <v>133</v>
      </c>
      <c r="C316" s="19">
        <v>1.9</v>
      </c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>
        <v>2.1</v>
      </c>
      <c r="P316" s="19">
        <f t="shared" si="49"/>
        <v>4</v>
      </c>
      <c r="Q316" s="30">
        <v>2.2000000000000002</v>
      </c>
      <c r="R316" s="19">
        <f t="shared" si="55"/>
        <v>8.8000000000000007</v>
      </c>
      <c r="S316" s="36">
        <f t="shared" si="56"/>
        <v>3.4782608695652177</v>
      </c>
      <c r="T316" s="19">
        <v>1.1499999999999999</v>
      </c>
      <c r="U316" s="37">
        <f t="shared" si="57"/>
        <v>7.6521739130434794</v>
      </c>
      <c r="V316" s="38">
        <f t="shared" si="58"/>
        <v>16.452173913043481</v>
      </c>
      <c r="W316" s="36">
        <f t="shared" si="59"/>
        <v>8.8000000000000007</v>
      </c>
    </row>
    <row r="317" spans="1:23" ht="19.5" customHeight="1" x14ac:dyDescent="0.15">
      <c r="A317" s="53"/>
      <c r="B317" s="23" t="s">
        <v>131</v>
      </c>
      <c r="C317" s="19"/>
      <c r="D317" s="35"/>
      <c r="E317" s="19">
        <v>3.9</v>
      </c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>
        <f t="shared" si="49"/>
        <v>3.9</v>
      </c>
      <c r="Q317" s="30">
        <v>3.14</v>
      </c>
      <c r="R317" s="19">
        <f t="shared" si="55"/>
        <v>12.246</v>
      </c>
      <c r="S317" s="36">
        <f t="shared" si="56"/>
        <v>3.3913043478260874</v>
      </c>
      <c r="T317" s="19">
        <v>1.1499999999999999</v>
      </c>
      <c r="U317" s="37">
        <f t="shared" si="57"/>
        <v>10.648695652173915</v>
      </c>
      <c r="V317" s="38">
        <f t="shared" si="58"/>
        <v>22.894695652173915</v>
      </c>
      <c r="W317" s="36">
        <f t="shared" si="59"/>
        <v>12.246</v>
      </c>
    </row>
    <row r="318" spans="1:23" ht="19.5" customHeight="1" x14ac:dyDescent="0.15">
      <c r="A318" s="53"/>
      <c r="B318" s="34" t="s">
        <v>128</v>
      </c>
      <c r="C318" s="19"/>
      <c r="D318" s="33">
        <v>4.7</v>
      </c>
      <c r="E318" s="19">
        <v>1.4</v>
      </c>
      <c r="F318" s="19"/>
      <c r="G318" s="19"/>
      <c r="H318" s="19"/>
      <c r="I318" s="19"/>
      <c r="J318" s="19"/>
      <c r="K318" s="19"/>
      <c r="L318" s="19"/>
      <c r="M318" s="19"/>
      <c r="N318" s="19"/>
      <c r="O318" s="19">
        <v>3.8</v>
      </c>
      <c r="P318" s="19">
        <f t="shared" si="49"/>
        <v>9.8999999999999986</v>
      </c>
      <c r="Q318" s="30">
        <v>1.41</v>
      </c>
      <c r="R318" s="19">
        <f t="shared" si="55"/>
        <v>13.958999999999998</v>
      </c>
      <c r="S318" s="36">
        <f t="shared" si="56"/>
        <v>8.6086956521739122</v>
      </c>
      <c r="T318" s="19">
        <v>1.1499999999999999</v>
      </c>
      <c r="U318" s="37">
        <f t="shared" si="57"/>
        <v>12.138260869565215</v>
      </c>
      <c r="V318" s="38">
        <f t="shared" si="58"/>
        <v>26.097260869565211</v>
      </c>
      <c r="W318" s="36">
        <f t="shared" si="59"/>
        <v>13.958999999999998</v>
      </c>
    </row>
    <row r="319" spans="1:23" ht="19.5" customHeight="1" x14ac:dyDescent="0.15">
      <c r="A319" s="53"/>
      <c r="B319" s="23" t="s">
        <v>37</v>
      </c>
      <c r="C319" s="19"/>
      <c r="D319" s="19"/>
      <c r="E319" s="19"/>
      <c r="F319" s="19"/>
      <c r="G319" s="19"/>
      <c r="H319" s="19"/>
      <c r="I319" s="19"/>
      <c r="J319" s="19"/>
      <c r="K319" s="19"/>
      <c r="L319" s="19">
        <v>4.5999999999999996</v>
      </c>
      <c r="M319" s="19"/>
      <c r="N319" s="19"/>
      <c r="O319" s="19"/>
      <c r="P319" s="19">
        <f t="shared" si="49"/>
        <v>4.5999999999999996</v>
      </c>
      <c r="Q319" s="30">
        <v>0.5</v>
      </c>
      <c r="R319" s="19">
        <f t="shared" si="55"/>
        <v>2.2999999999999998</v>
      </c>
      <c r="S319" s="36">
        <f t="shared" si="56"/>
        <v>4</v>
      </c>
      <c r="T319" s="19">
        <v>1.1499999999999999</v>
      </c>
      <c r="U319" s="37">
        <f t="shared" si="57"/>
        <v>2</v>
      </c>
      <c r="V319" s="38">
        <f t="shared" si="58"/>
        <v>4.3</v>
      </c>
      <c r="W319" s="36">
        <f t="shared" si="59"/>
        <v>2.2999999999999998</v>
      </c>
    </row>
    <row r="320" spans="1:23" ht="19.5" customHeight="1" x14ac:dyDescent="0.15">
      <c r="A320" s="53"/>
      <c r="B320" s="23" t="s">
        <v>132</v>
      </c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>
        <v>2.4</v>
      </c>
      <c r="P320" s="19">
        <f t="shared" si="49"/>
        <v>2.4</v>
      </c>
      <c r="Q320" s="30">
        <v>2.5099999999999998</v>
      </c>
      <c r="R320" s="19">
        <f t="shared" si="55"/>
        <v>6.0239999999999991</v>
      </c>
      <c r="S320" s="36">
        <f t="shared" si="56"/>
        <v>2.0869565217391304</v>
      </c>
      <c r="T320" s="19">
        <v>1.1499999999999999</v>
      </c>
      <c r="U320" s="37">
        <f t="shared" si="57"/>
        <v>5.2382608695652166</v>
      </c>
      <c r="V320" s="38">
        <f t="shared" si="58"/>
        <v>11.262260869565216</v>
      </c>
      <c r="W320" s="36">
        <f t="shared" si="59"/>
        <v>6.0239999999999991</v>
      </c>
    </row>
    <row r="321" spans="1:23" ht="19.5" customHeight="1" x14ac:dyDescent="0.15">
      <c r="A321" s="53"/>
      <c r="B321" s="23" t="s">
        <v>127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>
        <v>99.4</v>
      </c>
      <c r="P321" s="19">
        <f t="shared" si="49"/>
        <v>99.4</v>
      </c>
      <c r="Q321" s="30">
        <v>0.94</v>
      </c>
      <c r="R321" s="19">
        <f t="shared" si="55"/>
        <v>93.436000000000007</v>
      </c>
      <c r="S321" s="36">
        <f t="shared" si="56"/>
        <v>86.43478260869567</v>
      </c>
      <c r="T321" s="19">
        <v>1.1499999999999999</v>
      </c>
      <c r="U321" s="37">
        <f t="shared" si="57"/>
        <v>81.248695652173922</v>
      </c>
      <c r="V321" s="38">
        <f t="shared" si="58"/>
        <v>174.68469565217393</v>
      </c>
      <c r="W321" s="36">
        <f t="shared" si="59"/>
        <v>93.436000000000007</v>
      </c>
    </row>
    <row r="322" spans="1:23" ht="19.5" customHeight="1" x14ac:dyDescent="0.15">
      <c r="A322" s="53"/>
      <c r="B322" s="23" t="s">
        <v>129</v>
      </c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>
        <v>3.2</v>
      </c>
      <c r="P322" s="19">
        <f t="shared" si="49"/>
        <v>3.2</v>
      </c>
      <c r="Q322" s="30">
        <v>0.88</v>
      </c>
      <c r="R322" s="19">
        <f t="shared" si="55"/>
        <v>2.8160000000000003</v>
      </c>
      <c r="S322" s="36">
        <f t="shared" si="56"/>
        <v>2.7826086956521743</v>
      </c>
      <c r="T322" s="19">
        <v>1.1499999999999999</v>
      </c>
      <c r="U322" s="37">
        <f t="shared" si="57"/>
        <v>2.4486956521739134</v>
      </c>
      <c r="V322" s="38">
        <f t="shared" si="58"/>
        <v>5.2646956521739137</v>
      </c>
      <c r="W322" s="36">
        <f t="shared" si="59"/>
        <v>2.8160000000000003</v>
      </c>
    </row>
    <row r="323" spans="1:23" ht="19.5" customHeight="1" x14ac:dyDescent="0.15">
      <c r="A323" s="53"/>
      <c r="B323" s="23" t="s">
        <v>126</v>
      </c>
      <c r="C323" s="19"/>
      <c r="D323" s="19"/>
      <c r="E323" s="19"/>
      <c r="F323" s="19">
        <v>3.5</v>
      </c>
      <c r="G323" s="19"/>
      <c r="H323" s="19"/>
      <c r="I323" s="19"/>
      <c r="J323" s="19"/>
      <c r="K323" s="19"/>
      <c r="L323" s="19"/>
      <c r="M323" s="19"/>
      <c r="N323" s="19"/>
      <c r="O323" s="19">
        <v>23.2</v>
      </c>
      <c r="P323" s="19">
        <f t="shared" si="49"/>
        <v>26.7</v>
      </c>
      <c r="Q323" s="30">
        <v>1.26</v>
      </c>
      <c r="R323" s="19">
        <f t="shared" si="55"/>
        <v>33.641999999999996</v>
      </c>
      <c r="S323" s="36">
        <f t="shared" si="56"/>
        <v>23.217391304347828</v>
      </c>
      <c r="T323" s="19">
        <v>1.1499999999999999</v>
      </c>
      <c r="U323" s="37">
        <f t="shared" si="57"/>
        <v>29.253913043478263</v>
      </c>
      <c r="V323" s="38">
        <f t="shared" si="58"/>
        <v>62.895913043478259</v>
      </c>
      <c r="W323" s="36">
        <f t="shared" si="59"/>
        <v>33.641999999999996</v>
      </c>
    </row>
    <row r="324" spans="1:23" ht="18.75" customHeight="1" x14ac:dyDescent="0.15">
      <c r="A324" s="53"/>
      <c r="B324" s="23" t="s">
        <v>85</v>
      </c>
      <c r="C324" s="19">
        <v>13.1</v>
      </c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>
        <f t="shared" si="49"/>
        <v>13.1</v>
      </c>
      <c r="Q324" s="30">
        <v>4</v>
      </c>
      <c r="R324" s="19">
        <f t="shared" si="55"/>
        <v>52.4</v>
      </c>
      <c r="S324" s="36">
        <f t="shared" si="56"/>
        <v>11.391304347826088</v>
      </c>
      <c r="T324" s="19">
        <v>1.1499999999999999</v>
      </c>
      <c r="U324" s="37">
        <f t="shared" si="57"/>
        <v>45.565217391304351</v>
      </c>
      <c r="V324" s="38">
        <f t="shared" si="58"/>
        <v>97.96521739130435</v>
      </c>
      <c r="W324" s="36">
        <f t="shared" si="59"/>
        <v>52.4</v>
      </c>
    </row>
    <row r="325" spans="1:23" ht="19.5" customHeight="1" x14ac:dyDescent="0.15">
      <c r="A325" s="53"/>
      <c r="B325" s="23" t="s">
        <v>243</v>
      </c>
      <c r="C325" s="19">
        <v>44.5</v>
      </c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>
        <f t="shared" si="49"/>
        <v>44.5</v>
      </c>
      <c r="Q325" s="30">
        <v>2.2000000000000002</v>
      </c>
      <c r="R325" s="19">
        <f t="shared" si="55"/>
        <v>97.9</v>
      </c>
      <c r="S325" s="36">
        <f t="shared" si="56"/>
        <v>38.695652173913047</v>
      </c>
      <c r="T325" s="19">
        <v>1.1499999999999999</v>
      </c>
      <c r="U325" s="37">
        <f t="shared" si="57"/>
        <v>85.130434782608702</v>
      </c>
      <c r="V325" s="38">
        <f t="shared" si="58"/>
        <v>183.03043478260872</v>
      </c>
      <c r="W325" s="36">
        <f t="shared" si="59"/>
        <v>97.9</v>
      </c>
    </row>
    <row r="326" spans="1:23" ht="19.5" customHeight="1" x14ac:dyDescent="0.15">
      <c r="A326" s="53"/>
      <c r="B326" s="23" t="s">
        <v>89</v>
      </c>
      <c r="C326" s="19">
        <v>21.8</v>
      </c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>
        <f t="shared" si="49"/>
        <v>21.8</v>
      </c>
      <c r="Q326" s="30">
        <v>3</v>
      </c>
      <c r="R326" s="19">
        <f t="shared" si="55"/>
        <v>65.400000000000006</v>
      </c>
      <c r="S326" s="36">
        <f t="shared" si="56"/>
        <v>18.956521739130437</v>
      </c>
      <c r="T326" s="19">
        <v>1.1499999999999999</v>
      </c>
      <c r="U326" s="37">
        <f t="shared" si="57"/>
        <v>56.869565217391312</v>
      </c>
      <c r="V326" s="38">
        <f t="shared" si="58"/>
        <v>122.26956521739132</v>
      </c>
      <c r="W326" s="36">
        <f t="shared" si="59"/>
        <v>65.400000000000006</v>
      </c>
    </row>
    <row r="327" spans="1:23" ht="19.5" customHeight="1" x14ac:dyDescent="0.15">
      <c r="A327" s="53"/>
      <c r="B327" s="23" t="s">
        <v>85</v>
      </c>
      <c r="C327" s="19">
        <v>22</v>
      </c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>
        <f t="shared" si="49"/>
        <v>22</v>
      </c>
      <c r="Q327" s="30">
        <v>4</v>
      </c>
      <c r="R327" s="19">
        <f t="shared" si="55"/>
        <v>88</v>
      </c>
      <c r="S327" s="36">
        <f t="shared" si="56"/>
        <v>19.130434782608699</v>
      </c>
      <c r="T327" s="19">
        <v>1.1499999999999999</v>
      </c>
      <c r="U327" s="37">
        <f t="shared" si="57"/>
        <v>76.521739130434796</v>
      </c>
      <c r="V327" s="38">
        <f t="shared" si="58"/>
        <v>164.52173913043481</v>
      </c>
      <c r="W327" s="36">
        <f t="shared" si="59"/>
        <v>88</v>
      </c>
    </row>
    <row r="328" spans="1:23" ht="19.5" customHeight="1" x14ac:dyDescent="0.15">
      <c r="A328" s="53"/>
      <c r="B328" s="23" t="s">
        <v>39</v>
      </c>
      <c r="C328" s="19">
        <v>55.4</v>
      </c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>
        <f t="shared" si="49"/>
        <v>55.4</v>
      </c>
      <c r="Q328" s="30">
        <v>2.4</v>
      </c>
      <c r="R328" s="19">
        <f t="shared" si="55"/>
        <v>132.95999999999998</v>
      </c>
      <c r="S328" s="36">
        <f t="shared" si="56"/>
        <v>48.173913043478265</v>
      </c>
      <c r="T328" s="19">
        <v>1.1499999999999999</v>
      </c>
      <c r="U328" s="37">
        <f t="shared" si="57"/>
        <v>115.61739130434783</v>
      </c>
      <c r="V328" s="38">
        <f t="shared" si="58"/>
        <v>248.57739130434783</v>
      </c>
      <c r="W328" s="36">
        <f t="shared" si="59"/>
        <v>132.95999999999998</v>
      </c>
    </row>
    <row r="329" spans="1:23" ht="19.5" customHeight="1" x14ac:dyDescent="0.15">
      <c r="A329" s="53"/>
      <c r="B329" s="23" t="s">
        <v>244</v>
      </c>
      <c r="C329" s="19"/>
      <c r="D329" s="19"/>
      <c r="E329" s="19">
        <v>28.3</v>
      </c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>
        <f t="shared" si="49"/>
        <v>28.3</v>
      </c>
      <c r="Q329" s="30">
        <v>1.6</v>
      </c>
      <c r="R329" s="19">
        <f t="shared" si="55"/>
        <v>45.28</v>
      </c>
      <c r="S329" s="36">
        <f t="shared" si="56"/>
        <v>24.608695652173914</v>
      </c>
      <c r="T329" s="19">
        <v>1.1499999999999999</v>
      </c>
      <c r="U329" s="37">
        <f t="shared" si="57"/>
        <v>39.373913043478268</v>
      </c>
      <c r="V329" s="38">
        <f t="shared" si="58"/>
        <v>84.653913043478269</v>
      </c>
      <c r="W329" s="36">
        <f t="shared" si="59"/>
        <v>45.28</v>
      </c>
    </row>
    <row r="330" spans="1:23" ht="19.5" customHeight="1" x14ac:dyDescent="0.15">
      <c r="A330" s="53"/>
      <c r="B330" s="23" t="s">
        <v>110</v>
      </c>
      <c r="C330" s="19">
        <v>16.600000000000001</v>
      </c>
      <c r="D330" s="19"/>
      <c r="E330" s="19">
        <v>1.1000000000000001</v>
      </c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>
        <f t="shared" si="49"/>
        <v>17.700000000000003</v>
      </c>
      <c r="Q330" s="30">
        <v>1.8</v>
      </c>
      <c r="R330" s="19">
        <f t="shared" si="55"/>
        <v>31.860000000000007</v>
      </c>
      <c r="S330" s="36">
        <f t="shared" si="56"/>
        <v>15.391304347826091</v>
      </c>
      <c r="T330" s="19">
        <v>1.1499999999999999</v>
      </c>
      <c r="U330" s="37">
        <f t="shared" si="57"/>
        <v>27.704347826086966</v>
      </c>
      <c r="V330" s="38">
        <f t="shared" si="58"/>
        <v>59.564347826086973</v>
      </c>
      <c r="W330" s="36">
        <f t="shared" si="59"/>
        <v>31.860000000000007</v>
      </c>
    </row>
    <row r="331" spans="1:23" ht="19.5" customHeight="1" x14ac:dyDescent="0.15">
      <c r="A331" s="53"/>
      <c r="B331" s="34" t="s">
        <v>245</v>
      </c>
      <c r="C331" s="19">
        <v>3.2</v>
      </c>
      <c r="D331" s="33">
        <v>43.8</v>
      </c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>
        <f t="shared" si="49"/>
        <v>47</v>
      </c>
      <c r="Q331" s="30">
        <v>2.2400000000000002</v>
      </c>
      <c r="R331" s="19">
        <f t="shared" si="55"/>
        <v>105.28000000000002</v>
      </c>
      <c r="S331" s="36">
        <f t="shared" si="56"/>
        <v>40.869565217391305</v>
      </c>
      <c r="T331" s="19">
        <v>1.1499999999999999</v>
      </c>
      <c r="U331" s="37">
        <f t="shared" si="57"/>
        <v>91.547826086956533</v>
      </c>
      <c r="V331" s="38">
        <f t="shared" si="58"/>
        <v>196.82782608695655</v>
      </c>
      <c r="W331" s="36">
        <f t="shared" si="59"/>
        <v>105.28000000000002</v>
      </c>
    </row>
    <row r="332" spans="1:23" ht="19.5" customHeight="1" x14ac:dyDescent="0.15">
      <c r="A332" s="53"/>
      <c r="B332" s="23" t="s">
        <v>246</v>
      </c>
      <c r="C332" s="19">
        <v>23.3</v>
      </c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>
        <f t="shared" ref="P332" si="60">SUM(C332:O332)</f>
        <v>23.3</v>
      </c>
      <c r="Q332" s="30">
        <v>1.9</v>
      </c>
      <c r="R332" s="19">
        <f t="shared" si="55"/>
        <v>44.269999999999996</v>
      </c>
      <c r="S332" s="36">
        <f t="shared" si="56"/>
        <v>20.260869565217394</v>
      </c>
      <c r="T332" s="19">
        <v>1.1499999999999999</v>
      </c>
      <c r="U332" s="37">
        <f t="shared" si="57"/>
        <v>38.495652173913044</v>
      </c>
      <c r="V332" s="38">
        <f t="shared" si="58"/>
        <v>82.76565217391304</v>
      </c>
      <c r="W332" s="36">
        <f t="shared" si="59"/>
        <v>44.269999999999996</v>
      </c>
    </row>
    <row r="333" spans="1:23" ht="19.5" customHeight="1" x14ac:dyDescent="0.15">
      <c r="A333" s="53"/>
      <c r="B333" s="23" t="s">
        <v>114</v>
      </c>
      <c r="C333" s="19">
        <v>6.4</v>
      </c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>
        <f t="shared" ref="P333:P355" si="61">SUM(C333:O333)</f>
        <v>6.4</v>
      </c>
      <c r="Q333" s="30">
        <v>1.7</v>
      </c>
      <c r="R333" s="19">
        <f t="shared" ref="R333" si="62">Q333*P333</f>
        <v>10.88</v>
      </c>
      <c r="S333" s="36">
        <f t="shared" ref="S333" si="63">P333/T333</f>
        <v>5.5652173913043486</v>
      </c>
      <c r="T333" s="19">
        <v>1.1499999999999999</v>
      </c>
      <c r="U333" s="37">
        <f t="shared" ref="U333" si="64">S333*Q333</f>
        <v>9.4608695652173918</v>
      </c>
      <c r="V333" s="38">
        <f t="shared" ref="V333" si="65">R333+U333</f>
        <v>20.340869565217393</v>
      </c>
      <c r="W333" s="36">
        <f t="shared" ref="W333" si="66">Q333*P333</f>
        <v>10.88</v>
      </c>
    </row>
    <row r="334" spans="1:23" ht="19.5" customHeight="1" x14ac:dyDescent="0.15">
      <c r="A334" s="53"/>
      <c r="B334" s="34" t="s">
        <v>247</v>
      </c>
      <c r="C334" s="19">
        <v>5.8</v>
      </c>
      <c r="D334" s="33">
        <v>3.8</v>
      </c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>
        <f t="shared" si="61"/>
        <v>9.6</v>
      </c>
      <c r="Q334" s="30">
        <v>1.1200000000000001</v>
      </c>
      <c r="R334" s="19">
        <f t="shared" ref="R334:R363" si="67">Q334*P334</f>
        <v>10.752000000000001</v>
      </c>
      <c r="S334" s="36">
        <f t="shared" ref="S334:S363" si="68">P334/T334</f>
        <v>8.3478260869565215</v>
      </c>
      <c r="T334" s="19">
        <v>1.1499999999999999</v>
      </c>
      <c r="U334" s="37">
        <f t="shared" ref="U334:U363" si="69">S334*Q334</f>
        <v>9.3495652173913051</v>
      </c>
      <c r="V334" s="38">
        <f t="shared" ref="V334:V363" si="70">R334+U334</f>
        <v>20.101565217391304</v>
      </c>
      <c r="W334" s="36">
        <f t="shared" ref="W334:W363" si="71">Q334*P334</f>
        <v>10.752000000000001</v>
      </c>
    </row>
    <row r="335" spans="1:23" ht="19.5" customHeight="1" x14ac:dyDescent="0.15">
      <c r="A335" s="53"/>
      <c r="B335" s="23" t="s">
        <v>41</v>
      </c>
      <c r="C335" s="19">
        <v>43</v>
      </c>
      <c r="D335" s="35">
        <v>0</v>
      </c>
      <c r="E335" s="19">
        <v>39.5</v>
      </c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>
        <f t="shared" si="61"/>
        <v>82.5</v>
      </c>
      <c r="Q335" s="30">
        <v>3</v>
      </c>
      <c r="R335" s="19">
        <f t="shared" si="67"/>
        <v>247.5</v>
      </c>
      <c r="S335" s="36">
        <f t="shared" si="68"/>
        <v>71.739130434782609</v>
      </c>
      <c r="T335" s="19">
        <v>1.1499999999999999</v>
      </c>
      <c r="U335" s="37">
        <f t="shared" si="69"/>
        <v>215.21739130434781</v>
      </c>
      <c r="V335" s="38">
        <f t="shared" si="70"/>
        <v>462.71739130434781</v>
      </c>
      <c r="W335" s="36">
        <f t="shared" si="71"/>
        <v>247.5</v>
      </c>
    </row>
    <row r="336" spans="1:23" ht="19.5" customHeight="1" x14ac:dyDescent="0.15">
      <c r="A336" s="53"/>
      <c r="B336" s="23" t="s">
        <v>115</v>
      </c>
      <c r="C336" s="19"/>
      <c r="D336" s="33">
        <v>13.3</v>
      </c>
      <c r="E336" s="19">
        <v>7.5</v>
      </c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>
        <f t="shared" si="61"/>
        <v>20.8</v>
      </c>
      <c r="Q336" s="30">
        <v>3.2</v>
      </c>
      <c r="R336" s="19">
        <f t="shared" si="67"/>
        <v>66.56</v>
      </c>
      <c r="S336" s="36">
        <f t="shared" si="68"/>
        <v>18.086956521739133</v>
      </c>
      <c r="T336" s="19">
        <v>1.1499999999999999</v>
      </c>
      <c r="U336" s="37">
        <f t="shared" si="69"/>
        <v>57.878260869565224</v>
      </c>
      <c r="V336" s="38">
        <f t="shared" si="70"/>
        <v>124.43826086956523</v>
      </c>
      <c r="W336" s="36">
        <f t="shared" si="71"/>
        <v>66.56</v>
      </c>
    </row>
    <row r="337" spans="1:23" ht="19.5" customHeight="1" x14ac:dyDescent="0.15">
      <c r="A337" s="53"/>
      <c r="B337" s="34" t="s">
        <v>42</v>
      </c>
      <c r="C337" s="19">
        <v>22.3</v>
      </c>
      <c r="D337" s="33">
        <v>17.2</v>
      </c>
      <c r="E337" s="19">
        <v>31.7</v>
      </c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>
        <f t="shared" si="61"/>
        <v>71.2</v>
      </c>
      <c r="Q337" s="30">
        <v>1.5</v>
      </c>
      <c r="R337" s="19">
        <f t="shared" si="67"/>
        <v>106.80000000000001</v>
      </c>
      <c r="S337" s="36">
        <f t="shared" si="68"/>
        <v>61.913043478260875</v>
      </c>
      <c r="T337" s="19">
        <v>1.1499999999999999</v>
      </c>
      <c r="U337" s="37">
        <f t="shared" si="69"/>
        <v>92.869565217391312</v>
      </c>
      <c r="V337" s="38">
        <f t="shared" si="70"/>
        <v>199.66956521739132</v>
      </c>
      <c r="W337" s="36">
        <f t="shared" si="71"/>
        <v>106.80000000000001</v>
      </c>
    </row>
    <row r="338" spans="1:23" ht="19.5" customHeight="1" x14ac:dyDescent="0.15">
      <c r="A338" s="53"/>
      <c r="B338" s="34" t="s">
        <v>95</v>
      </c>
      <c r="C338" s="19">
        <v>6.1</v>
      </c>
      <c r="D338" s="33">
        <v>17.2</v>
      </c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>
        <f t="shared" si="61"/>
        <v>23.299999999999997</v>
      </c>
      <c r="Q338" s="30">
        <v>1.24</v>
      </c>
      <c r="R338" s="19">
        <f t="shared" si="67"/>
        <v>28.891999999999996</v>
      </c>
      <c r="S338" s="36">
        <f t="shared" si="68"/>
        <v>20.260869565217391</v>
      </c>
      <c r="T338" s="19">
        <v>1.1499999999999999</v>
      </c>
      <c r="U338" s="37">
        <f t="shared" si="69"/>
        <v>25.123478260869565</v>
      </c>
      <c r="V338" s="38">
        <f t="shared" si="70"/>
        <v>54.015478260869557</v>
      </c>
      <c r="W338" s="36">
        <f t="shared" si="71"/>
        <v>28.891999999999996</v>
      </c>
    </row>
    <row r="339" spans="1:23" ht="19.5" customHeight="1" x14ac:dyDescent="0.15">
      <c r="A339" s="53"/>
      <c r="B339" s="23" t="s">
        <v>106</v>
      </c>
      <c r="C339" s="19">
        <v>3</v>
      </c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>
        <f t="shared" si="61"/>
        <v>3</v>
      </c>
      <c r="Q339" s="30">
        <v>2.6</v>
      </c>
      <c r="R339" s="19">
        <f t="shared" si="67"/>
        <v>7.8000000000000007</v>
      </c>
      <c r="S339" s="36">
        <f t="shared" si="68"/>
        <v>2.6086956521739131</v>
      </c>
      <c r="T339" s="19">
        <v>1.1499999999999999</v>
      </c>
      <c r="U339" s="37">
        <f t="shared" si="69"/>
        <v>6.7826086956521738</v>
      </c>
      <c r="V339" s="38">
        <f t="shared" si="70"/>
        <v>14.582608695652175</v>
      </c>
      <c r="W339" s="36">
        <f t="shared" si="71"/>
        <v>7.8000000000000007</v>
      </c>
    </row>
    <row r="340" spans="1:23" ht="19.5" customHeight="1" x14ac:dyDescent="0.15">
      <c r="A340" s="53"/>
      <c r="B340" s="23" t="s">
        <v>138</v>
      </c>
      <c r="C340" s="19">
        <v>8.3000000000000007</v>
      </c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>
        <f t="shared" si="61"/>
        <v>8.3000000000000007</v>
      </c>
      <c r="Q340" s="30">
        <v>1.76</v>
      </c>
      <c r="R340" s="19">
        <f t="shared" si="67"/>
        <v>14.608000000000001</v>
      </c>
      <c r="S340" s="36">
        <f t="shared" si="68"/>
        <v>7.2173913043478271</v>
      </c>
      <c r="T340" s="19">
        <v>1.1499999999999999</v>
      </c>
      <c r="U340" s="37">
        <f t="shared" si="69"/>
        <v>12.702608695652176</v>
      </c>
      <c r="V340" s="38">
        <f t="shared" si="70"/>
        <v>27.310608695652178</v>
      </c>
      <c r="W340" s="36">
        <f t="shared" si="71"/>
        <v>14.608000000000001</v>
      </c>
    </row>
    <row r="341" spans="1:23" ht="19.5" customHeight="1" x14ac:dyDescent="0.15">
      <c r="A341" s="53"/>
      <c r="B341" s="23" t="s">
        <v>245</v>
      </c>
      <c r="C341" s="19">
        <v>1.1000000000000001</v>
      </c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>
        <f t="shared" si="61"/>
        <v>1.1000000000000001</v>
      </c>
      <c r="Q341" s="30">
        <v>2.2400000000000002</v>
      </c>
      <c r="R341" s="19">
        <f t="shared" si="67"/>
        <v>2.4640000000000004</v>
      </c>
      <c r="S341" s="36">
        <f t="shared" si="68"/>
        <v>0.95652173913043492</v>
      </c>
      <c r="T341" s="19">
        <v>1.1499999999999999</v>
      </c>
      <c r="U341" s="37">
        <f t="shared" si="69"/>
        <v>2.1426086956521746</v>
      </c>
      <c r="V341" s="38">
        <f t="shared" si="70"/>
        <v>4.6066086956521755</v>
      </c>
      <c r="W341" s="36">
        <f t="shared" si="71"/>
        <v>2.4640000000000004</v>
      </c>
    </row>
    <row r="342" spans="1:23" ht="19.5" customHeight="1" x14ac:dyDescent="0.15">
      <c r="A342" s="53"/>
      <c r="B342" s="23" t="s">
        <v>96</v>
      </c>
      <c r="C342" s="19">
        <v>33.200000000000003</v>
      </c>
      <c r="D342" s="35">
        <v>0</v>
      </c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>
        <f t="shared" si="61"/>
        <v>33.200000000000003</v>
      </c>
      <c r="Q342" s="30">
        <v>1.2</v>
      </c>
      <c r="R342" s="19">
        <f t="shared" si="67"/>
        <v>39.840000000000003</v>
      </c>
      <c r="S342" s="36">
        <f t="shared" si="68"/>
        <v>28.869565217391308</v>
      </c>
      <c r="T342" s="19">
        <v>1.1499999999999999</v>
      </c>
      <c r="U342" s="37">
        <f t="shared" si="69"/>
        <v>34.643478260869571</v>
      </c>
      <c r="V342" s="38">
        <f t="shared" si="70"/>
        <v>74.483478260869575</v>
      </c>
      <c r="W342" s="36">
        <f t="shared" si="71"/>
        <v>39.840000000000003</v>
      </c>
    </row>
    <row r="343" spans="1:23" ht="19.5" customHeight="1" x14ac:dyDescent="0.15">
      <c r="A343" s="53"/>
      <c r="B343" s="23" t="s">
        <v>49</v>
      </c>
      <c r="C343" s="19">
        <v>19.5</v>
      </c>
      <c r="D343" s="35">
        <v>0</v>
      </c>
      <c r="E343" s="19">
        <v>80</v>
      </c>
      <c r="F343" s="19"/>
      <c r="G343" s="19"/>
      <c r="H343" s="19"/>
      <c r="I343" s="19">
        <v>26.7</v>
      </c>
      <c r="J343" s="19">
        <v>50.3</v>
      </c>
      <c r="K343" s="19">
        <v>33.4</v>
      </c>
      <c r="L343" s="19">
        <v>27.1</v>
      </c>
      <c r="M343" s="19">
        <v>35.6</v>
      </c>
      <c r="N343" s="19">
        <v>27.9</v>
      </c>
      <c r="O343" s="19"/>
      <c r="P343" s="19">
        <f t="shared" si="61"/>
        <v>300.5</v>
      </c>
      <c r="Q343" s="30">
        <v>0.64</v>
      </c>
      <c r="R343" s="19">
        <f t="shared" si="67"/>
        <v>192.32</v>
      </c>
      <c r="S343" s="36">
        <f t="shared" si="68"/>
        <v>261.304347826087</v>
      </c>
      <c r="T343" s="19">
        <v>1.1499999999999999</v>
      </c>
      <c r="U343" s="37">
        <f t="shared" si="69"/>
        <v>167.23478260869567</v>
      </c>
      <c r="V343" s="38">
        <f t="shared" si="70"/>
        <v>359.55478260869563</v>
      </c>
      <c r="W343" s="36">
        <f t="shared" si="71"/>
        <v>192.32</v>
      </c>
    </row>
    <row r="344" spans="1:23" ht="19.5" customHeight="1" x14ac:dyDescent="0.15">
      <c r="A344" s="53"/>
      <c r="B344" s="23" t="s">
        <v>114</v>
      </c>
      <c r="C344" s="19">
        <v>3.5</v>
      </c>
      <c r="D344" s="19"/>
      <c r="E344" s="19">
        <v>12.5</v>
      </c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>
        <f t="shared" si="61"/>
        <v>16</v>
      </c>
      <c r="Q344" s="30">
        <v>1.7</v>
      </c>
      <c r="R344" s="19">
        <f t="shared" si="67"/>
        <v>27.2</v>
      </c>
      <c r="S344" s="36">
        <f t="shared" si="68"/>
        <v>13.913043478260871</v>
      </c>
      <c r="T344" s="19">
        <v>1.1499999999999999</v>
      </c>
      <c r="U344" s="37">
        <f t="shared" si="69"/>
        <v>23.65217391304348</v>
      </c>
      <c r="V344" s="38">
        <f t="shared" si="70"/>
        <v>50.85217391304348</v>
      </c>
      <c r="W344" s="36">
        <f t="shared" si="71"/>
        <v>27.2</v>
      </c>
    </row>
    <row r="345" spans="1:23" ht="19.5" customHeight="1" x14ac:dyDescent="0.15">
      <c r="A345" s="53"/>
      <c r="B345" s="34" t="s">
        <v>110</v>
      </c>
      <c r="C345" s="19">
        <v>5.9</v>
      </c>
      <c r="D345" s="33">
        <v>7.1</v>
      </c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>
        <f t="shared" si="61"/>
        <v>13</v>
      </c>
      <c r="Q345" s="30">
        <v>2.8</v>
      </c>
      <c r="R345" s="19">
        <f t="shared" si="67"/>
        <v>36.4</v>
      </c>
      <c r="S345" s="36">
        <f t="shared" si="68"/>
        <v>11.304347826086957</v>
      </c>
      <c r="T345" s="19">
        <v>1.1499999999999999</v>
      </c>
      <c r="U345" s="37">
        <f t="shared" si="69"/>
        <v>31.652173913043477</v>
      </c>
      <c r="V345" s="38">
        <f t="shared" si="70"/>
        <v>68.052173913043475</v>
      </c>
      <c r="W345" s="36">
        <f t="shared" si="71"/>
        <v>36.4</v>
      </c>
    </row>
    <row r="346" spans="1:23" ht="19.5" customHeight="1" x14ac:dyDescent="0.15">
      <c r="A346" s="53"/>
      <c r="B346" s="34" t="s">
        <v>47</v>
      </c>
      <c r="C346" s="19">
        <v>14.5</v>
      </c>
      <c r="D346" s="33">
        <v>17.3</v>
      </c>
      <c r="E346" s="19">
        <v>36.4</v>
      </c>
      <c r="F346" s="19">
        <v>85.4</v>
      </c>
      <c r="G346" s="19">
        <v>37.4</v>
      </c>
      <c r="H346" s="19">
        <v>34.200000000000003</v>
      </c>
      <c r="I346" s="19">
        <v>29</v>
      </c>
      <c r="J346" s="19">
        <v>19.5</v>
      </c>
      <c r="K346" s="19">
        <v>21.1</v>
      </c>
      <c r="L346" s="19">
        <f>37.6+9.6</f>
        <v>47.2</v>
      </c>
      <c r="M346" s="19">
        <v>22.8</v>
      </c>
      <c r="N346" s="19">
        <v>16.2</v>
      </c>
      <c r="O346" s="19"/>
      <c r="P346" s="19">
        <f t="shared" si="61"/>
        <v>381.00000000000006</v>
      </c>
      <c r="Q346" s="30">
        <v>0.64</v>
      </c>
      <c r="R346" s="19">
        <f t="shared" si="67"/>
        <v>243.84000000000003</v>
      </c>
      <c r="S346" s="36">
        <f t="shared" si="68"/>
        <v>331.30434782608705</v>
      </c>
      <c r="T346" s="19">
        <v>1.1499999999999999</v>
      </c>
      <c r="U346" s="37">
        <f t="shared" si="69"/>
        <v>212.03478260869571</v>
      </c>
      <c r="V346" s="38">
        <f t="shared" si="70"/>
        <v>455.87478260869574</v>
      </c>
      <c r="W346" s="36">
        <f t="shared" si="71"/>
        <v>243.84000000000003</v>
      </c>
    </row>
    <row r="347" spans="1:23" ht="19.5" customHeight="1" x14ac:dyDescent="0.15">
      <c r="A347" s="53"/>
      <c r="B347" s="34" t="s">
        <v>98</v>
      </c>
      <c r="C347" s="19">
        <v>8.1999999999999993</v>
      </c>
      <c r="D347" s="33">
        <v>26.3</v>
      </c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>
        <f t="shared" si="61"/>
        <v>34.5</v>
      </c>
      <c r="Q347" s="30">
        <v>0.6</v>
      </c>
      <c r="R347" s="19">
        <f t="shared" si="67"/>
        <v>20.7</v>
      </c>
      <c r="S347" s="36">
        <f t="shared" si="68"/>
        <v>30.000000000000004</v>
      </c>
      <c r="T347" s="19">
        <v>1.1499999999999999</v>
      </c>
      <c r="U347" s="37">
        <f t="shared" si="69"/>
        <v>18</v>
      </c>
      <c r="V347" s="38">
        <f t="shared" si="70"/>
        <v>38.700000000000003</v>
      </c>
      <c r="W347" s="36">
        <f t="shared" si="71"/>
        <v>20.7</v>
      </c>
    </row>
    <row r="348" spans="1:23" ht="19.5" customHeight="1" x14ac:dyDescent="0.15">
      <c r="A348" s="53"/>
      <c r="B348" s="23" t="s">
        <v>248</v>
      </c>
      <c r="C348" s="19"/>
      <c r="D348" s="33">
        <v>16.100000000000001</v>
      </c>
      <c r="E348" s="19"/>
      <c r="F348" s="19">
        <f>1.83+0.2+0.91+0.16</f>
        <v>3.1000000000000005</v>
      </c>
      <c r="G348" s="19">
        <f>0.14+0.12</f>
        <v>0.26</v>
      </c>
      <c r="H348" s="19"/>
      <c r="I348" s="19"/>
      <c r="J348" s="19"/>
      <c r="K348" s="19"/>
      <c r="L348" s="19">
        <v>0.44</v>
      </c>
      <c r="M348" s="19"/>
      <c r="N348" s="19"/>
      <c r="O348" s="19"/>
      <c r="P348" s="19">
        <f t="shared" si="61"/>
        <v>19.900000000000006</v>
      </c>
      <c r="Q348" s="30">
        <v>1</v>
      </c>
      <c r="R348" s="19">
        <f t="shared" si="67"/>
        <v>19.900000000000006</v>
      </c>
      <c r="S348" s="36">
        <f t="shared" si="68"/>
        <v>17.304347826086964</v>
      </c>
      <c r="T348" s="19">
        <v>1.1499999999999999</v>
      </c>
      <c r="U348" s="37">
        <f t="shared" si="69"/>
        <v>17.304347826086964</v>
      </c>
      <c r="V348" s="38">
        <f t="shared" si="70"/>
        <v>37.204347826086973</v>
      </c>
      <c r="W348" s="36">
        <f t="shared" si="71"/>
        <v>19.900000000000006</v>
      </c>
    </row>
    <row r="349" spans="1:23" ht="19.5" customHeight="1" x14ac:dyDescent="0.15">
      <c r="A349" s="53"/>
      <c r="B349" s="23" t="s">
        <v>154</v>
      </c>
      <c r="D349" s="19">
        <v>0</v>
      </c>
      <c r="E349" s="19">
        <v>2</v>
      </c>
      <c r="F349" s="19"/>
      <c r="G349" s="19">
        <v>0.4</v>
      </c>
      <c r="H349" s="19">
        <v>0.5</v>
      </c>
      <c r="I349" s="19"/>
      <c r="J349" s="19"/>
      <c r="K349" s="19"/>
      <c r="L349" s="19"/>
      <c r="M349" s="19"/>
      <c r="N349" s="19"/>
      <c r="O349" s="19"/>
      <c r="P349" s="19">
        <f t="shared" si="61"/>
        <v>2.9</v>
      </c>
      <c r="Q349" s="19">
        <v>1.6</v>
      </c>
      <c r="R349" s="19">
        <f t="shared" si="67"/>
        <v>4.6399999999999997</v>
      </c>
      <c r="S349" s="36">
        <f t="shared" si="68"/>
        <v>2.5217391304347827</v>
      </c>
      <c r="T349" s="19">
        <v>1.1499999999999999</v>
      </c>
      <c r="U349" s="37">
        <f t="shared" si="69"/>
        <v>4.0347826086956529</v>
      </c>
      <c r="V349" s="38">
        <f t="shared" si="70"/>
        <v>8.6747826086956525</v>
      </c>
      <c r="W349" s="36">
        <f t="shared" si="71"/>
        <v>4.6399999999999997</v>
      </c>
    </row>
    <row r="350" spans="1:23" ht="19.5" customHeight="1" x14ac:dyDescent="0.15">
      <c r="A350" s="53"/>
      <c r="B350" s="34" t="s">
        <v>44</v>
      </c>
      <c r="C350" s="19"/>
      <c r="D350" s="33">
        <v>26.9</v>
      </c>
      <c r="E350" s="19"/>
      <c r="F350" s="19">
        <v>39.5</v>
      </c>
      <c r="G350" s="19">
        <v>6.4</v>
      </c>
      <c r="H350" s="19">
        <v>12.5</v>
      </c>
      <c r="I350" s="19"/>
      <c r="J350" s="19">
        <v>9.1</v>
      </c>
      <c r="K350" s="19">
        <v>13.4</v>
      </c>
      <c r="L350" s="19">
        <v>12.7</v>
      </c>
      <c r="M350" s="19">
        <v>9.6999999999999993</v>
      </c>
      <c r="N350" s="19">
        <v>12.5</v>
      </c>
      <c r="O350" s="19"/>
      <c r="P350" s="19">
        <f t="shared" si="61"/>
        <v>142.70000000000002</v>
      </c>
      <c r="Q350" s="30">
        <v>0.84</v>
      </c>
      <c r="R350" s="19">
        <f t="shared" si="67"/>
        <v>119.86800000000001</v>
      </c>
      <c r="S350" s="36">
        <f t="shared" si="68"/>
        <v>124.08695652173915</v>
      </c>
      <c r="T350" s="19">
        <v>1.1499999999999999</v>
      </c>
      <c r="U350" s="37">
        <f t="shared" si="69"/>
        <v>104.23304347826088</v>
      </c>
      <c r="V350" s="38">
        <f t="shared" si="70"/>
        <v>224.10104347826089</v>
      </c>
      <c r="W350" s="36">
        <f t="shared" si="71"/>
        <v>119.86800000000001</v>
      </c>
    </row>
    <row r="351" spans="1:23" ht="19.5" customHeight="1" x14ac:dyDescent="0.15">
      <c r="A351" s="53"/>
      <c r="B351" s="34" t="s">
        <v>249</v>
      </c>
      <c r="C351" s="19"/>
      <c r="D351" s="33">
        <v>6.1</v>
      </c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>
        <f t="shared" si="61"/>
        <v>6.1</v>
      </c>
      <c r="Q351" s="30">
        <v>1.52</v>
      </c>
      <c r="R351" s="19">
        <f t="shared" si="67"/>
        <v>9.2720000000000002</v>
      </c>
      <c r="S351" s="36">
        <f t="shared" si="68"/>
        <v>5.304347826086957</v>
      </c>
      <c r="T351" s="19">
        <v>1.1499999999999999</v>
      </c>
      <c r="U351" s="37">
        <f t="shared" si="69"/>
        <v>8.062608695652175</v>
      </c>
      <c r="V351" s="38">
        <f t="shared" si="70"/>
        <v>17.334608695652175</v>
      </c>
      <c r="W351" s="36">
        <f t="shared" si="71"/>
        <v>9.2720000000000002</v>
      </c>
    </row>
    <row r="352" spans="1:23" ht="19.5" customHeight="1" x14ac:dyDescent="0.15">
      <c r="A352" s="53"/>
      <c r="B352" s="34" t="s">
        <v>43</v>
      </c>
      <c r="C352" s="19"/>
      <c r="D352" s="33">
        <f>27.5+7.6</f>
        <v>35.1</v>
      </c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>
        <f t="shared" si="61"/>
        <v>35.1</v>
      </c>
      <c r="Q352" s="30">
        <v>2</v>
      </c>
      <c r="R352" s="19">
        <f t="shared" si="67"/>
        <v>70.2</v>
      </c>
      <c r="S352" s="36">
        <f t="shared" si="68"/>
        <v>30.521739130434785</v>
      </c>
      <c r="T352" s="19">
        <v>1.1499999999999999</v>
      </c>
      <c r="U352" s="37">
        <f t="shared" si="69"/>
        <v>61.04347826086957</v>
      </c>
      <c r="V352" s="38">
        <f t="shared" si="70"/>
        <v>131.24347826086958</v>
      </c>
      <c r="W352" s="36">
        <f t="shared" si="71"/>
        <v>70.2</v>
      </c>
    </row>
    <row r="353" spans="1:23" ht="19.5" customHeight="1" x14ac:dyDescent="0.15">
      <c r="A353" s="53"/>
      <c r="B353" s="23" t="s">
        <v>84</v>
      </c>
      <c r="C353" s="19"/>
      <c r="D353" s="35">
        <v>0</v>
      </c>
      <c r="E353" s="19">
        <v>16.100000000000001</v>
      </c>
      <c r="F353" s="19">
        <v>26.3</v>
      </c>
      <c r="G353" s="19"/>
      <c r="H353" s="19"/>
      <c r="I353" s="19"/>
      <c r="J353" s="19"/>
      <c r="K353" s="19"/>
      <c r="L353" s="19"/>
      <c r="M353" s="19"/>
      <c r="N353" s="19"/>
      <c r="O353" s="19"/>
      <c r="P353" s="19">
        <f t="shared" si="61"/>
        <v>42.400000000000006</v>
      </c>
      <c r="Q353" s="30">
        <v>2.4</v>
      </c>
      <c r="R353" s="19">
        <f t="shared" si="67"/>
        <v>101.76</v>
      </c>
      <c r="S353" s="36">
        <f t="shared" si="68"/>
        <v>36.869565217391312</v>
      </c>
      <c r="T353" s="19">
        <v>1.1499999999999999</v>
      </c>
      <c r="U353" s="37">
        <f t="shared" si="69"/>
        <v>88.486956521739145</v>
      </c>
      <c r="V353" s="38">
        <f t="shared" si="70"/>
        <v>190.24695652173915</v>
      </c>
      <c r="W353" s="36">
        <f t="shared" si="71"/>
        <v>101.76</v>
      </c>
    </row>
    <row r="354" spans="1:23" ht="19.5" customHeight="1" x14ac:dyDescent="0.15">
      <c r="A354" s="53"/>
      <c r="B354" s="34" t="s">
        <v>45</v>
      </c>
      <c r="C354" s="19"/>
      <c r="D354" s="33">
        <v>4.3</v>
      </c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>
        <f t="shared" si="61"/>
        <v>4.3</v>
      </c>
      <c r="Q354" s="30">
        <v>2.8</v>
      </c>
      <c r="R354" s="19">
        <f t="shared" si="67"/>
        <v>12.04</v>
      </c>
      <c r="S354" s="36">
        <f t="shared" si="68"/>
        <v>3.7391304347826089</v>
      </c>
      <c r="T354" s="19">
        <v>1.1499999999999999</v>
      </c>
      <c r="U354" s="37">
        <f t="shared" si="69"/>
        <v>10.469565217391304</v>
      </c>
      <c r="V354" s="38">
        <f t="shared" si="70"/>
        <v>22.509565217391305</v>
      </c>
      <c r="W354" s="36">
        <f t="shared" si="71"/>
        <v>12.04</v>
      </c>
    </row>
    <row r="355" spans="1:23" ht="19.5" customHeight="1" x14ac:dyDescent="0.15">
      <c r="A355" s="53"/>
      <c r="B355" s="23" t="s">
        <v>46</v>
      </c>
      <c r="C355" s="19"/>
      <c r="D355" s="35">
        <v>0</v>
      </c>
      <c r="E355" s="19"/>
      <c r="F355" s="19">
        <v>31.7</v>
      </c>
      <c r="G355" s="19">
        <v>33.5</v>
      </c>
      <c r="H355" s="19">
        <v>21.6</v>
      </c>
      <c r="I355" s="19">
        <v>24.5</v>
      </c>
      <c r="J355" s="19">
        <v>28.8</v>
      </c>
      <c r="K355" s="19">
        <v>32.4</v>
      </c>
      <c r="L355" s="19">
        <v>26</v>
      </c>
      <c r="M355" s="19">
        <v>27.2</v>
      </c>
      <c r="N355" s="19">
        <v>28.8</v>
      </c>
      <c r="O355" s="19"/>
      <c r="P355" s="19">
        <f t="shared" si="61"/>
        <v>254.50000000000003</v>
      </c>
      <c r="Q355" s="30">
        <v>0.48</v>
      </c>
      <c r="R355" s="19">
        <f t="shared" si="67"/>
        <v>122.16000000000001</v>
      </c>
      <c r="S355" s="36">
        <f t="shared" si="68"/>
        <v>221.304347826087</v>
      </c>
      <c r="T355" s="19">
        <v>1.1499999999999999</v>
      </c>
      <c r="U355" s="37">
        <f t="shared" si="69"/>
        <v>106.22608695652175</v>
      </c>
      <c r="V355" s="38">
        <f t="shared" si="70"/>
        <v>228.38608695652175</v>
      </c>
      <c r="W355" s="36">
        <f t="shared" si="71"/>
        <v>122.16000000000001</v>
      </c>
    </row>
    <row r="356" spans="1:23" ht="19.5" customHeight="1" x14ac:dyDescent="0.15">
      <c r="A356" s="53"/>
      <c r="B356" s="34" t="s">
        <v>94</v>
      </c>
      <c r="C356" s="19"/>
      <c r="D356" s="33">
        <v>9</v>
      </c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>
        <f t="shared" ref="P356" si="72">SUM(C356:O356)</f>
        <v>9</v>
      </c>
      <c r="Q356" s="30">
        <v>1.8</v>
      </c>
      <c r="R356" s="19">
        <f t="shared" si="67"/>
        <v>16.2</v>
      </c>
      <c r="S356" s="36">
        <f t="shared" si="68"/>
        <v>7.8260869565217401</v>
      </c>
      <c r="T356" s="19">
        <v>1.1499999999999999</v>
      </c>
      <c r="U356" s="37">
        <f t="shared" si="69"/>
        <v>14.086956521739133</v>
      </c>
      <c r="V356" s="38">
        <f t="shared" si="70"/>
        <v>30.286956521739132</v>
      </c>
      <c r="W356" s="36">
        <f t="shared" si="71"/>
        <v>16.2</v>
      </c>
    </row>
    <row r="357" spans="1:23" ht="19.5" customHeight="1" x14ac:dyDescent="0.15">
      <c r="A357" s="53"/>
      <c r="B357" s="34" t="s">
        <v>250</v>
      </c>
      <c r="C357" s="19"/>
      <c r="D357" s="33">
        <v>5.5</v>
      </c>
      <c r="E357" s="19"/>
      <c r="F357" s="19">
        <v>17.2</v>
      </c>
      <c r="G357" s="19">
        <v>1</v>
      </c>
      <c r="H357" s="19"/>
      <c r="I357" s="19"/>
      <c r="J357" s="19"/>
      <c r="K357" s="19"/>
      <c r="L357" s="19"/>
      <c r="M357" s="19"/>
      <c r="N357" s="19"/>
      <c r="O357" s="19"/>
      <c r="P357" s="19">
        <f t="shared" ref="P357" si="73">SUM(C357:O357)</f>
        <v>23.7</v>
      </c>
      <c r="Q357" s="19">
        <v>0.9</v>
      </c>
      <c r="R357" s="19">
        <f t="shared" si="67"/>
        <v>21.33</v>
      </c>
      <c r="S357" s="36">
        <f t="shared" si="68"/>
        <v>20.608695652173914</v>
      </c>
      <c r="T357" s="19">
        <v>1.1499999999999999</v>
      </c>
      <c r="U357" s="37">
        <f t="shared" si="69"/>
        <v>18.547826086956523</v>
      </c>
      <c r="V357" s="38">
        <f t="shared" si="70"/>
        <v>39.877826086956517</v>
      </c>
      <c r="W357" s="36">
        <f t="shared" si="71"/>
        <v>21.33</v>
      </c>
    </row>
    <row r="358" spans="1:23" ht="19.5" customHeight="1" x14ac:dyDescent="0.15">
      <c r="A358" s="53"/>
      <c r="B358" s="23" t="s">
        <v>251</v>
      </c>
      <c r="C358" s="19"/>
      <c r="D358" s="19"/>
      <c r="E358" s="19">
        <v>66.099999999999994</v>
      </c>
      <c r="F358" s="19">
        <v>23.2</v>
      </c>
      <c r="G358" s="19"/>
      <c r="H358" s="19"/>
      <c r="I358" s="19"/>
      <c r="J358" s="19"/>
      <c r="K358" s="19"/>
      <c r="L358" s="19"/>
      <c r="M358" s="19"/>
      <c r="N358" s="19"/>
      <c r="O358" s="19"/>
      <c r="P358" s="19">
        <f t="shared" ref="P358:P373" si="74">SUM(C358:O358)</f>
        <v>89.3</v>
      </c>
      <c r="Q358" s="19">
        <v>1.8</v>
      </c>
      <c r="R358" s="19">
        <f t="shared" si="67"/>
        <v>160.74</v>
      </c>
      <c r="S358" s="36">
        <f t="shared" si="68"/>
        <v>77.652173913043484</v>
      </c>
      <c r="T358" s="19">
        <v>1.1499999999999999</v>
      </c>
      <c r="U358" s="37">
        <f t="shared" si="69"/>
        <v>139.77391304347827</v>
      </c>
      <c r="V358" s="38">
        <f t="shared" si="70"/>
        <v>300.51391304347828</v>
      </c>
      <c r="W358" s="36">
        <f t="shared" si="71"/>
        <v>160.74</v>
      </c>
    </row>
    <row r="359" spans="1:23" ht="19.5" customHeight="1" x14ac:dyDescent="0.15">
      <c r="A359" s="53"/>
      <c r="B359" s="23" t="s">
        <v>91</v>
      </c>
      <c r="C359" s="19"/>
      <c r="D359" s="19"/>
      <c r="E359" s="19">
        <v>16.3</v>
      </c>
      <c r="F359" s="19">
        <v>2.8</v>
      </c>
      <c r="G359" s="19"/>
      <c r="H359" s="19"/>
      <c r="I359" s="19"/>
      <c r="J359" s="19"/>
      <c r="K359" s="19"/>
      <c r="L359" s="19"/>
      <c r="M359" s="19"/>
      <c r="N359" s="19"/>
      <c r="O359" s="19"/>
      <c r="P359" s="19">
        <f t="shared" si="74"/>
        <v>19.100000000000001</v>
      </c>
      <c r="Q359" s="19">
        <v>2.2000000000000002</v>
      </c>
      <c r="R359" s="19">
        <f t="shared" si="67"/>
        <v>42.02</v>
      </c>
      <c r="S359" s="36">
        <f t="shared" si="68"/>
        <v>16.608695652173914</v>
      </c>
      <c r="T359" s="19">
        <v>1.1499999999999999</v>
      </c>
      <c r="U359" s="37">
        <f t="shared" si="69"/>
        <v>36.539130434782614</v>
      </c>
      <c r="V359" s="38">
        <f t="shared" si="70"/>
        <v>78.559130434782617</v>
      </c>
      <c r="W359" s="36">
        <f t="shared" si="71"/>
        <v>42.02</v>
      </c>
    </row>
    <row r="360" spans="1:23" ht="19.5" customHeight="1" x14ac:dyDescent="0.15">
      <c r="A360" s="53"/>
      <c r="B360" s="23" t="s">
        <v>32</v>
      </c>
      <c r="C360" s="19"/>
      <c r="D360" s="19"/>
      <c r="E360" s="19"/>
      <c r="F360" s="19">
        <v>6.8</v>
      </c>
      <c r="G360" s="19"/>
      <c r="H360" s="19"/>
      <c r="I360" s="19"/>
      <c r="J360" s="19"/>
      <c r="K360" s="19"/>
      <c r="L360" s="19"/>
      <c r="M360" s="19"/>
      <c r="N360" s="19"/>
      <c r="O360" s="19"/>
      <c r="P360" s="19">
        <f t="shared" si="74"/>
        <v>6.8</v>
      </c>
      <c r="Q360" s="19">
        <v>1.9</v>
      </c>
      <c r="R360" s="19">
        <f t="shared" si="67"/>
        <v>12.92</v>
      </c>
      <c r="S360" s="36">
        <f t="shared" si="68"/>
        <v>5.9130434782608701</v>
      </c>
      <c r="T360" s="19">
        <v>1.1499999999999999</v>
      </c>
      <c r="U360" s="37">
        <f t="shared" si="69"/>
        <v>11.234782608695653</v>
      </c>
      <c r="V360" s="38">
        <f t="shared" si="70"/>
        <v>24.154782608695655</v>
      </c>
      <c r="W360" s="36">
        <f t="shared" si="71"/>
        <v>12.92</v>
      </c>
    </row>
    <row r="361" spans="1:23" ht="19.5" customHeight="1" x14ac:dyDescent="0.15">
      <c r="A361" s="53"/>
      <c r="B361" s="23" t="s">
        <v>33</v>
      </c>
      <c r="C361" s="19"/>
      <c r="D361" s="19"/>
      <c r="E361" s="19"/>
      <c r="F361" s="19">
        <v>0.6</v>
      </c>
      <c r="G361" s="19"/>
      <c r="H361" s="19"/>
      <c r="I361" s="19"/>
      <c r="J361" s="19"/>
      <c r="K361" s="19"/>
      <c r="L361" s="19"/>
      <c r="M361" s="19"/>
      <c r="N361" s="19"/>
      <c r="O361" s="19"/>
      <c r="P361" s="19">
        <f t="shared" si="74"/>
        <v>0.6</v>
      </c>
      <c r="Q361" s="19">
        <v>2</v>
      </c>
      <c r="R361" s="19">
        <f t="shared" si="67"/>
        <v>1.2</v>
      </c>
      <c r="S361" s="36">
        <f t="shared" si="68"/>
        <v>0.52173913043478259</v>
      </c>
      <c r="T361" s="19">
        <v>1.1499999999999999</v>
      </c>
      <c r="U361" s="37">
        <f t="shared" si="69"/>
        <v>1.0434782608695652</v>
      </c>
      <c r="V361" s="38">
        <f t="shared" si="70"/>
        <v>2.2434782608695651</v>
      </c>
      <c r="W361" s="36">
        <f t="shared" si="71"/>
        <v>1.2</v>
      </c>
    </row>
    <row r="362" spans="1:23" ht="19.5" customHeight="1" x14ac:dyDescent="0.15">
      <c r="A362" s="53"/>
      <c r="B362" s="23" t="s">
        <v>252</v>
      </c>
      <c r="C362" s="19"/>
      <c r="D362" s="19"/>
      <c r="E362" s="19"/>
      <c r="F362" s="19">
        <v>3.9</v>
      </c>
      <c r="G362" s="19"/>
      <c r="H362" s="19"/>
      <c r="I362" s="19">
        <v>13.6</v>
      </c>
      <c r="J362" s="19"/>
      <c r="K362" s="19"/>
      <c r="L362" s="19"/>
      <c r="M362" s="19"/>
      <c r="N362" s="19"/>
      <c r="O362" s="19"/>
      <c r="P362" s="19">
        <f t="shared" si="74"/>
        <v>17.5</v>
      </c>
      <c r="Q362" s="19">
        <v>0.82</v>
      </c>
      <c r="R362" s="19">
        <f t="shared" si="67"/>
        <v>14.35</v>
      </c>
      <c r="S362" s="36">
        <f t="shared" si="68"/>
        <v>15.217391304347828</v>
      </c>
      <c r="T362" s="19">
        <v>1.1499999999999999</v>
      </c>
      <c r="U362" s="37">
        <f t="shared" si="69"/>
        <v>12.478260869565219</v>
      </c>
      <c r="V362" s="38">
        <f t="shared" si="70"/>
        <v>26.82826086956522</v>
      </c>
      <c r="W362" s="36">
        <f t="shared" si="71"/>
        <v>14.35</v>
      </c>
    </row>
    <row r="363" spans="1:23" ht="19.5" customHeight="1" x14ac:dyDescent="0.15">
      <c r="A363" s="53"/>
      <c r="B363" s="23" t="s">
        <v>100</v>
      </c>
      <c r="C363" s="19"/>
      <c r="D363" s="19"/>
      <c r="E363" s="19"/>
      <c r="F363" s="19">
        <v>59.2</v>
      </c>
      <c r="G363" s="19">
        <v>77.7</v>
      </c>
      <c r="H363" s="19">
        <v>78.2</v>
      </c>
      <c r="I363" s="19">
        <v>64.3</v>
      </c>
      <c r="J363" s="19">
        <v>72.099999999999994</v>
      </c>
      <c r="K363" s="19">
        <v>66.900000000000006</v>
      </c>
      <c r="L363" s="19">
        <v>32.9</v>
      </c>
      <c r="M363" s="19">
        <v>72.7</v>
      </c>
      <c r="N363" s="19">
        <v>72.599999999999994</v>
      </c>
      <c r="O363" s="19"/>
      <c r="P363" s="19">
        <f t="shared" si="74"/>
        <v>596.6</v>
      </c>
      <c r="Q363" s="30">
        <v>0.74</v>
      </c>
      <c r="R363" s="19">
        <f t="shared" si="67"/>
        <v>441.48400000000004</v>
      </c>
      <c r="S363" s="36">
        <f t="shared" si="68"/>
        <v>518.78260869565224</v>
      </c>
      <c r="T363" s="19">
        <v>1.1499999999999999</v>
      </c>
      <c r="U363" s="37">
        <f t="shared" si="69"/>
        <v>383.89913043478265</v>
      </c>
      <c r="V363" s="38">
        <f t="shared" si="70"/>
        <v>825.38313043478274</v>
      </c>
      <c r="W363" s="36">
        <f t="shared" si="71"/>
        <v>441.48400000000004</v>
      </c>
    </row>
    <row r="364" spans="1:23" ht="19.5" customHeight="1" x14ac:dyDescent="0.15">
      <c r="A364" s="53"/>
      <c r="B364" s="23" t="s">
        <v>253</v>
      </c>
      <c r="C364" s="19"/>
      <c r="D364" s="19"/>
      <c r="E364" s="19"/>
      <c r="F364" s="19"/>
      <c r="G364" s="19">
        <v>93.4</v>
      </c>
      <c r="H364" s="19">
        <v>38.9</v>
      </c>
      <c r="I364" s="19">
        <v>42.7</v>
      </c>
      <c r="J364" s="19">
        <v>39.700000000000003</v>
      </c>
      <c r="K364" s="19">
        <v>40.9</v>
      </c>
      <c r="L364" s="19">
        <v>19.399999999999999</v>
      </c>
      <c r="M364" s="19">
        <v>38.799999999999997</v>
      </c>
      <c r="N364" s="19">
        <v>39.200000000000003</v>
      </c>
      <c r="O364" s="19"/>
      <c r="P364" s="19">
        <f t="shared" si="74"/>
        <v>353</v>
      </c>
      <c r="Q364" s="30">
        <v>1.02</v>
      </c>
      <c r="R364" s="19">
        <f t="shared" ref="R364" si="75">Q364*P364</f>
        <v>360.06</v>
      </c>
      <c r="S364" s="36">
        <f t="shared" ref="S364" si="76">P364/T364</f>
        <v>306.95652173913044</v>
      </c>
      <c r="T364" s="19">
        <v>1.1499999999999999</v>
      </c>
      <c r="U364" s="37">
        <f t="shared" ref="U364" si="77">S364*Q364</f>
        <v>313.09565217391304</v>
      </c>
      <c r="V364" s="38">
        <f t="shared" ref="V364" si="78">R364+U364</f>
        <v>673.15565217391304</v>
      </c>
      <c r="W364" s="36">
        <f t="shared" ref="W364" si="79">Q364*P364</f>
        <v>360.06</v>
      </c>
    </row>
    <row r="365" spans="1:23" ht="19.5" customHeight="1" x14ac:dyDescent="0.15">
      <c r="A365" s="53"/>
      <c r="B365" s="23" t="s">
        <v>254</v>
      </c>
      <c r="C365" s="19"/>
      <c r="D365" s="19"/>
      <c r="E365" s="19"/>
      <c r="F365" s="19"/>
      <c r="G365" s="19">
        <v>3.6</v>
      </c>
      <c r="H365" s="19"/>
      <c r="I365" s="19">
        <v>6.6</v>
      </c>
      <c r="J365" s="19">
        <v>6.2</v>
      </c>
      <c r="K365" s="19"/>
      <c r="L365" s="19">
        <v>33.4</v>
      </c>
      <c r="M365" s="19"/>
      <c r="N365" s="19"/>
      <c r="O365" s="19"/>
      <c r="P365" s="19">
        <f t="shared" si="74"/>
        <v>49.8</v>
      </c>
      <c r="Q365" s="30">
        <v>0.56000000000000005</v>
      </c>
      <c r="R365" s="19">
        <f t="shared" ref="R365" si="80">Q365*P365</f>
        <v>27.888000000000002</v>
      </c>
      <c r="S365" s="36">
        <f t="shared" ref="S365" si="81">P365/T365</f>
        <v>43.304347826086961</v>
      </c>
      <c r="T365" s="19">
        <v>1.1499999999999999</v>
      </c>
      <c r="U365" s="37">
        <f t="shared" ref="U365" si="82">S365*Q365</f>
        <v>24.2504347826087</v>
      </c>
      <c r="V365" s="38">
        <f t="shared" ref="V365" si="83">R365+U365</f>
        <v>52.138434782608698</v>
      </c>
      <c r="W365" s="36">
        <f t="shared" ref="W365" si="84">Q365*P365</f>
        <v>27.888000000000002</v>
      </c>
    </row>
    <row r="366" spans="1:23" ht="19.5" customHeight="1" x14ac:dyDescent="0.15">
      <c r="A366" s="53"/>
      <c r="B366" s="23" t="s">
        <v>52</v>
      </c>
      <c r="C366" s="19"/>
      <c r="D366" s="19"/>
      <c r="E366" s="19"/>
      <c r="F366" s="19"/>
      <c r="G366" s="19"/>
      <c r="H366" s="19">
        <v>3.5</v>
      </c>
      <c r="I366" s="19">
        <v>3.5</v>
      </c>
      <c r="J366" s="19">
        <v>6.8</v>
      </c>
      <c r="K366" s="19">
        <v>2.5</v>
      </c>
      <c r="L366" s="19">
        <v>2.5</v>
      </c>
      <c r="M366" s="19">
        <v>2.5</v>
      </c>
      <c r="N366" s="19">
        <v>2.4</v>
      </c>
      <c r="O366" s="19">
        <v>7</v>
      </c>
      <c r="P366" s="19">
        <f t="shared" si="74"/>
        <v>30.7</v>
      </c>
      <c r="Q366" s="30">
        <v>1</v>
      </c>
      <c r="R366" s="19">
        <f t="shared" ref="R366:R373" si="85">Q366*P366</f>
        <v>30.7</v>
      </c>
      <c r="S366" s="36">
        <f t="shared" ref="S366:S372" si="86">P366/T366</f>
        <v>26.695652173913047</v>
      </c>
      <c r="T366" s="19">
        <v>1.1499999999999999</v>
      </c>
      <c r="U366" s="37">
        <f t="shared" ref="U366:U372" si="87">S366*Q366</f>
        <v>26.695652173913047</v>
      </c>
      <c r="V366" s="38">
        <f t="shared" ref="V366:V373" si="88">R366+U366</f>
        <v>57.395652173913049</v>
      </c>
      <c r="W366" s="36">
        <f t="shared" ref="W366:W373" si="89">Q366*P366</f>
        <v>30.7</v>
      </c>
    </row>
    <row r="367" spans="1:23" ht="19.5" customHeight="1" x14ac:dyDescent="0.15">
      <c r="A367" s="53"/>
      <c r="B367" s="23" t="s">
        <v>255</v>
      </c>
      <c r="C367" s="19"/>
      <c r="D367" s="19"/>
      <c r="E367" s="19"/>
      <c r="F367" s="19">
        <v>3.8</v>
      </c>
      <c r="G367" s="19"/>
      <c r="H367" s="19"/>
      <c r="I367" s="19"/>
      <c r="J367" s="19"/>
      <c r="K367" s="19"/>
      <c r="L367" s="19"/>
      <c r="M367" s="19"/>
      <c r="N367" s="19"/>
      <c r="O367" s="19"/>
      <c r="P367" s="19">
        <f t="shared" si="74"/>
        <v>3.8</v>
      </c>
      <c r="Q367" s="30">
        <v>2.4</v>
      </c>
      <c r="R367" s="19">
        <f t="shared" si="85"/>
        <v>9.1199999999999992</v>
      </c>
      <c r="S367" s="36">
        <f t="shared" si="86"/>
        <v>3.3043478260869565</v>
      </c>
      <c r="T367" s="19">
        <v>1.1499999999999999</v>
      </c>
      <c r="U367" s="37">
        <f t="shared" si="87"/>
        <v>7.9304347826086952</v>
      </c>
      <c r="V367" s="38">
        <f t="shared" si="88"/>
        <v>17.050434782608693</v>
      </c>
      <c r="W367" s="36">
        <f t="shared" si="89"/>
        <v>9.1199999999999992</v>
      </c>
    </row>
    <row r="368" spans="1:23" ht="19.5" customHeight="1" x14ac:dyDescent="0.15">
      <c r="A368" s="53"/>
      <c r="B368" s="23" t="s">
        <v>157</v>
      </c>
      <c r="C368" s="19"/>
      <c r="D368" s="19"/>
      <c r="E368" s="19"/>
      <c r="F368" s="19">
        <v>9.5</v>
      </c>
      <c r="G368" s="19"/>
      <c r="H368" s="19"/>
      <c r="I368" s="19"/>
      <c r="J368" s="19"/>
      <c r="K368" s="19"/>
      <c r="L368" s="19"/>
      <c r="M368" s="19"/>
      <c r="N368" s="19"/>
      <c r="O368" s="19"/>
      <c r="P368" s="19">
        <f t="shared" si="74"/>
        <v>9.5</v>
      </c>
      <c r="Q368" s="30">
        <v>3.6</v>
      </c>
      <c r="R368" s="19">
        <f t="shared" si="85"/>
        <v>34.200000000000003</v>
      </c>
      <c r="S368" s="36">
        <f t="shared" si="86"/>
        <v>8.2608695652173925</v>
      </c>
      <c r="T368" s="19">
        <v>1.1499999999999999</v>
      </c>
      <c r="U368" s="37">
        <f t="shared" si="87"/>
        <v>29.739130434782613</v>
      </c>
      <c r="V368" s="38">
        <f t="shared" si="88"/>
        <v>63.939130434782612</v>
      </c>
      <c r="W368" s="36">
        <f t="shared" si="89"/>
        <v>34.200000000000003</v>
      </c>
    </row>
    <row r="369" spans="1:24" ht="19.5" customHeight="1" x14ac:dyDescent="0.15">
      <c r="A369" s="53"/>
      <c r="B369" s="34" t="s">
        <v>256</v>
      </c>
      <c r="C369" s="33"/>
      <c r="D369" s="33">
        <v>6.7</v>
      </c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>
        <f t="shared" si="74"/>
        <v>6.7</v>
      </c>
      <c r="Q369" s="30">
        <v>3.6</v>
      </c>
      <c r="R369" s="19">
        <f t="shared" si="85"/>
        <v>24.12</v>
      </c>
      <c r="S369" s="36">
        <f t="shared" si="86"/>
        <v>5.8260869565217401</v>
      </c>
      <c r="T369" s="19">
        <v>1.1499999999999999</v>
      </c>
      <c r="U369" s="37">
        <f t="shared" si="87"/>
        <v>20.973913043478266</v>
      </c>
      <c r="V369" s="38">
        <f t="shared" si="88"/>
        <v>45.093913043478267</v>
      </c>
      <c r="W369" s="36">
        <f t="shared" si="89"/>
        <v>24.12</v>
      </c>
    </row>
    <row r="370" spans="1:24" ht="19.5" customHeight="1" x14ac:dyDescent="0.15">
      <c r="A370" s="53"/>
      <c r="B370" s="34" t="s">
        <v>131</v>
      </c>
      <c r="C370" s="33"/>
      <c r="D370" s="33">
        <v>1</v>
      </c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>
        <f t="shared" si="74"/>
        <v>1</v>
      </c>
      <c r="Q370" s="30">
        <v>4.4000000000000004</v>
      </c>
      <c r="R370" s="19">
        <f t="shared" si="85"/>
        <v>4.4000000000000004</v>
      </c>
      <c r="S370" s="36">
        <f t="shared" si="86"/>
        <v>0.86956521739130443</v>
      </c>
      <c r="T370" s="19">
        <v>1.1499999999999999</v>
      </c>
      <c r="U370" s="37">
        <f t="shared" si="87"/>
        <v>3.8260869565217397</v>
      </c>
      <c r="V370" s="38">
        <f t="shared" si="88"/>
        <v>8.2260869565217405</v>
      </c>
      <c r="W370" s="36">
        <f t="shared" si="89"/>
        <v>4.4000000000000004</v>
      </c>
    </row>
    <row r="371" spans="1:24" ht="19.5" customHeight="1" x14ac:dyDescent="0.15">
      <c r="A371" s="53"/>
      <c r="B371" s="34" t="s">
        <v>257</v>
      </c>
      <c r="C371" s="33"/>
      <c r="D371" s="33">
        <v>0.9</v>
      </c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>
        <f t="shared" si="74"/>
        <v>0.9</v>
      </c>
      <c r="Q371" s="30">
        <v>5</v>
      </c>
      <c r="R371" s="19">
        <f t="shared" si="85"/>
        <v>4.5</v>
      </c>
      <c r="S371" s="36">
        <f t="shared" si="86"/>
        <v>0.78260869565217395</v>
      </c>
      <c r="T371" s="19">
        <v>1.1499999999999999</v>
      </c>
      <c r="U371" s="37">
        <f t="shared" si="87"/>
        <v>3.9130434782608696</v>
      </c>
      <c r="V371" s="38">
        <f t="shared" si="88"/>
        <v>8.4130434782608692</v>
      </c>
      <c r="W371" s="36">
        <f t="shared" si="89"/>
        <v>4.5</v>
      </c>
    </row>
    <row r="372" spans="1:24" ht="19.5" customHeight="1" x14ac:dyDescent="0.15">
      <c r="A372" s="54"/>
      <c r="B372" s="34" t="s">
        <v>258</v>
      </c>
      <c r="C372" s="19"/>
      <c r="D372" s="33">
        <v>61.6</v>
      </c>
      <c r="E372" s="19"/>
      <c r="F372" s="19">
        <v>24.1</v>
      </c>
      <c r="G372" s="19"/>
      <c r="H372" s="19"/>
      <c r="I372" s="19"/>
      <c r="J372" s="19"/>
      <c r="K372" s="19"/>
      <c r="L372" s="19"/>
      <c r="M372" s="19"/>
      <c r="N372" s="19"/>
      <c r="O372" s="19"/>
      <c r="P372" s="19">
        <f t="shared" si="74"/>
        <v>85.7</v>
      </c>
      <c r="Q372" s="30">
        <v>3.3</v>
      </c>
      <c r="R372" s="19">
        <f t="shared" si="85"/>
        <v>282.81</v>
      </c>
      <c r="S372" s="36">
        <f t="shared" si="86"/>
        <v>74.521739130434796</v>
      </c>
      <c r="T372" s="19">
        <v>1.1499999999999999</v>
      </c>
      <c r="U372" s="37">
        <f t="shared" si="87"/>
        <v>245.92173913043482</v>
      </c>
      <c r="V372" s="38">
        <f t="shared" si="88"/>
        <v>528.73173913043479</v>
      </c>
      <c r="W372" s="36">
        <f t="shared" si="89"/>
        <v>282.81</v>
      </c>
    </row>
    <row r="373" spans="1:24" ht="24.75" customHeight="1" x14ac:dyDescent="0.15">
      <c r="A373" s="19" t="s">
        <v>259</v>
      </c>
      <c r="B373" s="23"/>
      <c r="C373" s="19"/>
      <c r="D373" s="19">
        <f>0.3+4.3+1.49+1.63</f>
        <v>7.72</v>
      </c>
      <c r="E373" s="19">
        <f>0.76+1.37+13.65</f>
        <v>15.780000000000001</v>
      </c>
      <c r="F373" s="19">
        <v>4.07</v>
      </c>
      <c r="G373" s="19"/>
      <c r="H373" s="19"/>
      <c r="I373" s="19"/>
      <c r="J373" s="19"/>
      <c r="K373" s="19"/>
      <c r="L373" s="19"/>
      <c r="M373" s="19"/>
      <c r="N373" s="19"/>
      <c r="O373" s="19"/>
      <c r="P373" s="19">
        <f t="shared" si="74"/>
        <v>27.57</v>
      </c>
      <c r="Q373" s="30">
        <v>1</v>
      </c>
      <c r="R373" s="19">
        <f t="shared" si="85"/>
        <v>27.57</v>
      </c>
      <c r="S373" s="19"/>
      <c r="T373" s="19"/>
      <c r="U373" s="19"/>
      <c r="V373" s="38">
        <f t="shared" si="88"/>
        <v>27.57</v>
      </c>
      <c r="W373" s="36">
        <f t="shared" si="89"/>
        <v>27.57</v>
      </c>
    </row>
    <row r="374" spans="1:24" ht="24.75" customHeight="1" x14ac:dyDescent="0.15">
      <c r="A374" s="19" t="s">
        <v>260</v>
      </c>
      <c r="B374" s="23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30"/>
      <c r="R374" s="19"/>
      <c r="S374" s="19"/>
      <c r="T374" s="19"/>
      <c r="U374" s="19"/>
      <c r="V374" s="38"/>
      <c r="W374" s="44">
        <f>SUM(W299:W373)</f>
        <v>5461.9680000000017</v>
      </c>
      <c r="X374" s="3">
        <f>W374*0.1</f>
        <v>546.19680000000017</v>
      </c>
    </row>
    <row r="375" spans="1:24" ht="19.5" customHeight="1" x14ac:dyDescent="0.15">
      <c r="A375" s="19" t="s">
        <v>261</v>
      </c>
      <c r="B375" s="23"/>
      <c r="C375" s="19"/>
      <c r="D375" s="42">
        <v>2</v>
      </c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>
        <f t="shared" ref="P375" si="90">SUM(C375:O375)</f>
        <v>2</v>
      </c>
      <c r="Q375" s="19"/>
      <c r="R375" s="19"/>
      <c r="S375" s="19"/>
      <c r="T375" s="19"/>
      <c r="U375" s="19"/>
      <c r="V375" s="19"/>
      <c r="W375" s="19"/>
    </row>
    <row r="376" spans="1:24" ht="19.5" customHeight="1" x14ac:dyDescent="0.15">
      <c r="A376" s="19" t="s">
        <v>262</v>
      </c>
      <c r="B376" s="23" t="s">
        <v>263</v>
      </c>
      <c r="C376" s="19"/>
      <c r="D376" s="42">
        <v>4</v>
      </c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>
        <f>SUM(C376:O376)</f>
        <v>4</v>
      </c>
      <c r="Q376" s="19"/>
      <c r="R376" s="19"/>
      <c r="S376" s="19"/>
      <c r="T376" s="19"/>
      <c r="U376" s="19"/>
      <c r="V376" s="19"/>
      <c r="W376" s="19"/>
    </row>
    <row r="377" spans="1:24" ht="19.5" customHeight="1" x14ac:dyDescent="0.15">
      <c r="A377" s="19" t="s">
        <v>262</v>
      </c>
      <c r="B377" s="23" t="s">
        <v>264</v>
      </c>
      <c r="C377" s="19"/>
      <c r="D377" s="42">
        <v>2</v>
      </c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>
        <f>SUM(C377:O377)</f>
        <v>2</v>
      </c>
      <c r="Q377" s="19"/>
      <c r="R377" s="19"/>
      <c r="S377" s="19"/>
      <c r="T377" s="19"/>
      <c r="U377" s="19"/>
      <c r="V377" s="19"/>
      <c r="W377" s="19"/>
    </row>
    <row r="378" spans="1:24" ht="20.100000000000001" customHeight="1" x14ac:dyDescent="0.15">
      <c r="A378" s="48" t="s">
        <v>265</v>
      </c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</row>
    <row r="379" spans="1:24" ht="20.100000000000001" customHeight="1" x14ac:dyDescent="0.15">
      <c r="A379" s="49" t="s">
        <v>266</v>
      </c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</row>
    <row r="380" spans="1:24" ht="20.100000000000001" customHeight="1" x14ac:dyDescent="0.15">
      <c r="A380" s="49" t="s">
        <v>267</v>
      </c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</row>
    <row r="381" spans="1:24" ht="20.100000000000001" customHeight="1" x14ac:dyDescent="0.15">
      <c r="A381" s="49" t="s">
        <v>268</v>
      </c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</row>
    <row r="382" spans="1:24" ht="20.100000000000001" customHeight="1" x14ac:dyDescent="0.15">
      <c r="A382" s="48" t="s">
        <v>269</v>
      </c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</row>
    <row r="383" spans="1:24" ht="20.100000000000001" customHeight="1" x14ac:dyDescent="0.15">
      <c r="A383" s="50" t="s">
        <v>270</v>
      </c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</row>
    <row r="384" spans="1:24" ht="20.100000000000001" customHeight="1" x14ac:dyDescent="0.15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51" t="s">
        <v>271</v>
      </c>
      <c r="V384" s="51"/>
      <c r="W384" s="51"/>
    </row>
    <row r="385" spans="1:23" ht="20.100000000000001" customHeight="1" x14ac:dyDescent="0.15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51" t="s">
        <v>272</v>
      </c>
      <c r="V385" s="51"/>
      <c r="W385" s="51"/>
    </row>
    <row r="386" spans="1:23" ht="20.100000000000001" customHeight="1" x14ac:dyDescent="0.15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51" t="s">
        <v>273</v>
      </c>
      <c r="V386" s="51"/>
      <c r="W386" s="51"/>
    </row>
    <row r="387" spans="1:23" ht="20.100000000000001" customHeight="1" x14ac:dyDescent="0.15">
      <c r="A387" s="51"/>
      <c r="B387" s="51"/>
      <c r="C387" s="51"/>
      <c r="D387" s="51"/>
      <c r="E387" s="51"/>
      <c r="F387" s="51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</row>
    <row r="388" spans="1:23" ht="20.100000000000001" customHeight="1" x14ac:dyDescent="0.15"/>
    <row r="389" spans="1:23" ht="20.100000000000001" customHeight="1" x14ac:dyDescent="0.15"/>
    <row r="390" spans="1:23" ht="20.100000000000001" customHeight="1" x14ac:dyDescent="0.15"/>
    <row r="392" spans="1:23" ht="19.5" customHeight="1" x14ac:dyDescent="0.15">
      <c r="K392" s="3">
        <f>1.6+7.1+1.8+17.2+3.2</f>
        <v>30.9</v>
      </c>
    </row>
    <row r="393" spans="1:23" ht="19.5" customHeight="1" x14ac:dyDescent="0.15">
      <c r="K393" s="3">
        <f>1.1+2.4+1.3+1.3+2.3+2.9+6</f>
        <v>17.299999999999997</v>
      </c>
    </row>
    <row r="394" spans="1:23" ht="19.5" customHeight="1" x14ac:dyDescent="0.15">
      <c r="K394" s="3">
        <f>2.6+7.1+15.2+1.4</f>
        <v>26.299999999999997</v>
      </c>
    </row>
    <row r="395" spans="1:23" ht="19.5" customHeight="1" x14ac:dyDescent="0.15">
      <c r="K395" s="3">
        <f>4.9+13.1+3+1+7.7+8.3+5.8</f>
        <v>43.8</v>
      </c>
    </row>
    <row r="396" spans="1:23" ht="19.5" customHeight="1" x14ac:dyDescent="0.15">
      <c r="K396" s="3">
        <f>2.6+4.5</f>
        <v>7.1</v>
      </c>
      <c r="O396" s="45">
        <f>(3.14*0.55+1.4*2)*1.1*0.5</f>
        <v>2.4898500000000001</v>
      </c>
    </row>
    <row r="397" spans="1:23" ht="19.5" customHeight="1" x14ac:dyDescent="0.15">
      <c r="K397" s="3">
        <f>4.2+1.2+13+3.3+5.2</f>
        <v>26.9</v>
      </c>
      <c r="O397" s="45">
        <f>(1.8+3.14*0.55)*0.3*0.5</f>
        <v>0.52905000000000002</v>
      </c>
    </row>
    <row r="398" spans="1:23" ht="19.5" customHeight="1" x14ac:dyDescent="0.15">
      <c r="K398" s="3">
        <f>3.9+2+2.2</f>
        <v>8.1000000000000014</v>
      </c>
      <c r="O398" s="45">
        <f>(3.14+6)*1*0.5</f>
        <v>4.57</v>
      </c>
    </row>
    <row r="399" spans="1:23" ht="19.5" customHeight="1" x14ac:dyDescent="0.15">
      <c r="K399" s="3">
        <f>1.5+3.9+13.8+1.5+2.8+4</f>
        <v>27.500000000000004</v>
      </c>
      <c r="O399" s="45">
        <f>(2+3.3)*1*0.5</f>
        <v>2.65</v>
      </c>
    </row>
    <row r="400" spans="1:23" ht="19.5" customHeight="1" x14ac:dyDescent="0.15">
      <c r="K400" s="3">
        <f>5.2+3.7+8.3+19.1+1.6</f>
        <v>37.900000000000006</v>
      </c>
      <c r="O400" s="45">
        <f>(1.6+3.2)*0.7*0.5</f>
        <v>1.6800000000000002</v>
      </c>
    </row>
    <row r="401" spans="11:15" ht="19.5" customHeight="1" x14ac:dyDescent="0.15">
      <c r="K401" s="3">
        <f>13.2+10.1+14.8+15.4+9.1</f>
        <v>62.599999999999994</v>
      </c>
      <c r="O401" s="45">
        <f>(3.2+3.14)*0.7*0.5</f>
        <v>2.2189999999999999</v>
      </c>
    </row>
    <row r="402" spans="11:15" ht="19.5" customHeight="1" x14ac:dyDescent="0.15">
      <c r="K402" s="3">
        <f>11.5+2.7+3</f>
        <v>17.2</v>
      </c>
      <c r="O402" s="3">
        <f>(2.8+5.2)*0.5*0.5</f>
        <v>2</v>
      </c>
    </row>
    <row r="403" spans="11:15" ht="19.5" customHeight="1" x14ac:dyDescent="0.15">
      <c r="K403" s="3">
        <f>7.3+3.8+2.2</f>
        <v>13.3</v>
      </c>
    </row>
    <row r="404" spans="11:15" ht="19.5" customHeight="1" x14ac:dyDescent="0.15">
      <c r="K404" s="3">
        <f>7.2+1.6</f>
        <v>8.8000000000000007</v>
      </c>
    </row>
    <row r="405" spans="11:15" ht="19.5" customHeight="1" x14ac:dyDescent="0.15">
      <c r="K405" s="3">
        <f>1+1.4+2.9</f>
        <v>5.3</v>
      </c>
    </row>
  </sheetData>
  <mergeCells count="33">
    <mergeCell ref="A387:W387"/>
    <mergeCell ref="A3:A7"/>
    <mergeCell ref="A8:A33"/>
    <mergeCell ref="A34:A46"/>
    <mergeCell ref="A47:A71"/>
    <mergeCell ref="A72:A103"/>
    <mergeCell ref="A104:A105"/>
    <mergeCell ref="A106:A126"/>
    <mergeCell ref="A127:A144"/>
    <mergeCell ref="A145:A150"/>
    <mergeCell ref="A151:A163"/>
    <mergeCell ref="A164:A176"/>
    <mergeCell ref="A177:A185"/>
    <mergeCell ref="A186:A192"/>
    <mergeCell ref="A194:A199"/>
    <mergeCell ref="A200:A210"/>
    <mergeCell ref="A382:W382"/>
    <mergeCell ref="A383:W383"/>
    <mergeCell ref="U384:W384"/>
    <mergeCell ref="U385:W385"/>
    <mergeCell ref="U386:W386"/>
    <mergeCell ref="A1:W1"/>
    <mergeCell ref="A378:W378"/>
    <mergeCell ref="A379:W379"/>
    <mergeCell ref="A380:W380"/>
    <mergeCell ref="A381:W381"/>
    <mergeCell ref="A211:A219"/>
    <mergeCell ref="A220:A221"/>
    <mergeCell ref="A224:A290"/>
    <mergeCell ref="A291:A297"/>
    <mergeCell ref="A299:A372"/>
    <mergeCell ref="W145:W150"/>
    <mergeCell ref="W151:W163"/>
  </mergeCells>
  <phoneticPr fontId="9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05"/>
  <sheetViews>
    <sheetView tabSelected="1" topLeftCell="A31" workbookViewId="0">
      <selection activeCell="I47" sqref="I47"/>
    </sheetView>
  </sheetViews>
  <sheetFormatPr defaultColWidth="9" defaultRowHeight="13.5" x14ac:dyDescent="0.15"/>
  <cols>
    <col min="1" max="1" width="4.625" style="3" customWidth="1"/>
    <col min="2" max="2" width="18.25" style="3" customWidth="1"/>
    <col min="3" max="3" width="21.25" style="3" customWidth="1"/>
    <col min="4" max="4" width="45.25" style="3" customWidth="1"/>
    <col min="5" max="5" width="6.875" style="3" customWidth="1"/>
    <col min="6" max="7" width="10.375" style="3"/>
    <col min="8" max="8" width="9" style="3"/>
    <col min="9" max="9" width="10.375" style="3" customWidth="1"/>
    <col min="10" max="16383" width="9" style="3"/>
  </cols>
  <sheetData>
    <row r="1" spans="1:9" s="1" customFormat="1" ht="20.100000000000001" customHeight="1" x14ac:dyDescent="0.15">
      <c r="A1" s="4">
        <v>1</v>
      </c>
      <c r="B1" s="4" t="s">
        <v>274</v>
      </c>
      <c r="C1" s="4" t="s">
        <v>1</v>
      </c>
      <c r="D1" s="4" t="s">
        <v>275</v>
      </c>
      <c r="E1" s="4" t="s">
        <v>276</v>
      </c>
      <c r="F1" s="4" t="s">
        <v>17</v>
      </c>
      <c r="G1" s="4" t="s">
        <v>18</v>
      </c>
      <c r="H1" s="4" t="s">
        <v>19</v>
      </c>
      <c r="I1" s="4" t="s">
        <v>20</v>
      </c>
    </row>
    <row r="2" spans="1:9" s="1" customFormat="1" ht="20.100000000000001" customHeight="1" x14ac:dyDescent="0.15">
      <c r="A2" s="4">
        <v>2</v>
      </c>
      <c r="B2" s="4" t="s">
        <v>164</v>
      </c>
      <c r="C2" s="4" t="s">
        <v>277</v>
      </c>
      <c r="D2" s="5" t="s">
        <v>278</v>
      </c>
      <c r="E2" s="4">
        <v>1</v>
      </c>
      <c r="F2" s="6">
        <v>1850</v>
      </c>
      <c r="G2" s="6">
        <f>F2*E2</f>
        <v>1850</v>
      </c>
      <c r="H2" s="6"/>
      <c r="I2" s="6"/>
    </row>
    <row r="3" spans="1:9" s="1" customFormat="1" ht="20.100000000000001" customHeight="1" x14ac:dyDescent="0.15">
      <c r="A3" s="4">
        <v>3</v>
      </c>
      <c r="B3" s="4" t="s">
        <v>165</v>
      </c>
      <c r="C3" s="4" t="s">
        <v>279</v>
      </c>
      <c r="D3" s="5" t="s">
        <v>280</v>
      </c>
      <c r="E3" s="4">
        <v>1</v>
      </c>
      <c r="F3" s="4">
        <v>1030</v>
      </c>
      <c r="G3" s="6">
        <f t="shared" ref="G3" si="0">F3*E3</f>
        <v>1030</v>
      </c>
      <c r="H3" s="4"/>
      <c r="I3" s="4"/>
    </row>
    <row r="4" spans="1:9" s="1" customFormat="1" ht="20.100000000000001" customHeight="1" x14ac:dyDescent="0.15">
      <c r="A4" s="4">
        <v>4</v>
      </c>
      <c r="B4" s="4" t="s">
        <v>166</v>
      </c>
      <c r="C4" s="4" t="s">
        <v>279</v>
      </c>
      <c r="D4" s="5" t="s">
        <v>281</v>
      </c>
      <c r="E4" s="4">
        <v>1</v>
      </c>
      <c r="F4" s="4">
        <v>3120</v>
      </c>
      <c r="G4" s="6">
        <f t="shared" ref="G4:G27" si="1">F4*E4</f>
        <v>3120</v>
      </c>
      <c r="H4" s="4"/>
      <c r="I4" s="4"/>
    </row>
    <row r="5" spans="1:9" s="1" customFormat="1" ht="27" x14ac:dyDescent="0.15">
      <c r="A5" s="4">
        <v>5</v>
      </c>
      <c r="B5" s="4" t="s">
        <v>167</v>
      </c>
      <c r="C5" s="4" t="s">
        <v>282</v>
      </c>
      <c r="D5" s="5" t="s">
        <v>283</v>
      </c>
      <c r="E5" s="4">
        <v>1</v>
      </c>
      <c r="F5" s="4">
        <v>2610</v>
      </c>
      <c r="G5" s="6">
        <f t="shared" si="1"/>
        <v>2610</v>
      </c>
      <c r="H5" s="4"/>
      <c r="I5" s="4"/>
    </row>
    <row r="6" spans="1:9" s="1" customFormat="1" ht="20.100000000000001" customHeight="1" x14ac:dyDescent="0.15">
      <c r="A6" s="4">
        <v>6</v>
      </c>
      <c r="B6" s="4" t="s">
        <v>168</v>
      </c>
      <c r="C6" s="4" t="s">
        <v>284</v>
      </c>
      <c r="D6" s="5" t="s">
        <v>285</v>
      </c>
      <c r="E6" s="4">
        <v>1</v>
      </c>
      <c r="F6" s="4">
        <v>200</v>
      </c>
      <c r="G6" s="6">
        <f t="shared" si="1"/>
        <v>200</v>
      </c>
      <c r="H6" s="4"/>
      <c r="I6" s="4"/>
    </row>
    <row r="7" spans="1:9" s="1" customFormat="1" ht="20.100000000000001" customHeight="1" x14ac:dyDescent="0.15">
      <c r="A7" s="4">
        <v>7</v>
      </c>
      <c r="B7" s="4" t="s">
        <v>169</v>
      </c>
      <c r="C7" s="4" t="s">
        <v>279</v>
      </c>
      <c r="D7" s="5" t="s">
        <v>281</v>
      </c>
      <c r="E7" s="4">
        <v>1</v>
      </c>
      <c r="F7" s="4">
        <v>3160</v>
      </c>
      <c r="G7" s="6">
        <f t="shared" si="1"/>
        <v>3160</v>
      </c>
      <c r="H7" s="4"/>
      <c r="I7" s="4"/>
    </row>
    <row r="8" spans="1:9" s="1" customFormat="1" ht="20.100000000000001" customHeight="1" x14ac:dyDescent="0.15">
      <c r="A8" s="4">
        <v>8</v>
      </c>
      <c r="B8" s="4" t="s">
        <v>170</v>
      </c>
      <c r="C8" s="4" t="s">
        <v>279</v>
      </c>
      <c r="D8" s="5" t="s">
        <v>286</v>
      </c>
      <c r="E8" s="4">
        <v>1</v>
      </c>
      <c r="F8" s="4">
        <v>1660</v>
      </c>
      <c r="G8" s="6">
        <f t="shared" si="1"/>
        <v>1660</v>
      </c>
      <c r="H8" s="4"/>
      <c r="I8" s="4"/>
    </row>
    <row r="9" spans="1:9" s="1" customFormat="1" ht="20.100000000000001" customHeight="1" x14ac:dyDescent="0.15">
      <c r="A9" s="4">
        <v>9</v>
      </c>
      <c r="B9" s="4" t="s">
        <v>177</v>
      </c>
      <c r="C9" s="4" t="s">
        <v>277</v>
      </c>
      <c r="D9" s="5" t="s">
        <v>287</v>
      </c>
      <c r="E9" s="4">
        <v>1</v>
      </c>
      <c r="F9" s="4">
        <v>3910</v>
      </c>
      <c r="G9" s="6">
        <f t="shared" si="1"/>
        <v>3910</v>
      </c>
      <c r="H9" s="4"/>
      <c r="I9" s="4"/>
    </row>
    <row r="10" spans="1:9" s="1" customFormat="1" ht="27" x14ac:dyDescent="0.15">
      <c r="A10" s="4">
        <v>10</v>
      </c>
      <c r="B10" s="4" t="s">
        <v>288</v>
      </c>
      <c r="C10" s="4" t="s">
        <v>282</v>
      </c>
      <c r="D10" s="5" t="s">
        <v>289</v>
      </c>
      <c r="E10" s="4">
        <v>1</v>
      </c>
      <c r="F10" s="4">
        <v>2810</v>
      </c>
      <c r="G10" s="6">
        <f t="shared" si="1"/>
        <v>2810</v>
      </c>
      <c r="H10" s="4"/>
      <c r="I10" s="4"/>
    </row>
    <row r="11" spans="1:9" s="1" customFormat="1" ht="27" x14ac:dyDescent="0.15">
      <c r="A11" s="4">
        <v>11</v>
      </c>
      <c r="B11" s="4" t="s">
        <v>290</v>
      </c>
      <c r="C11" s="4" t="s">
        <v>282</v>
      </c>
      <c r="D11" s="5" t="s">
        <v>291</v>
      </c>
      <c r="E11" s="4">
        <v>1</v>
      </c>
      <c r="F11" s="4">
        <v>2610</v>
      </c>
      <c r="G11" s="6">
        <f t="shared" si="1"/>
        <v>2610</v>
      </c>
      <c r="H11" s="4"/>
      <c r="I11" s="4"/>
    </row>
    <row r="12" spans="1:9" s="1" customFormat="1" ht="27" x14ac:dyDescent="0.15">
      <c r="A12" s="4">
        <v>12</v>
      </c>
      <c r="B12" s="4" t="s">
        <v>292</v>
      </c>
      <c r="C12" s="4" t="s">
        <v>282</v>
      </c>
      <c r="D12" s="5" t="s">
        <v>293</v>
      </c>
      <c r="E12" s="4">
        <v>1</v>
      </c>
      <c r="F12" s="4">
        <v>1690</v>
      </c>
      <c r="G12" s="6">
        <f t="shared" si="1"/>
        <v>1690</v>
      </c>
      <c r="H12" s="4"/>
      <c r="I12" s="4"/>
    </row>
    <row r="13" spans="1:9" s="1" customFormat="1" ht="27" x14ac:dyDescent="0.15">
      <c r="A13" s="4">
        <v>13</v>
      </c>
      <c r="B13" s="4" t="s">
        <v>294</v>
      </c>
      <c r="C13" s="4" t="s">
        <v>282</v>
      </c>
      <c r="D13" s="5" t="s">
        <v>295</v>
      </c>
      <c r="E13" s="4">
        <v>1</v>
      </c>
      <c r="F13" s="4">
        <v>2810</v>
      </c>
      <c r="G13" s="6">
        <f t="shared" si="1"/>
        <v>2810</v>
      </c>
      <c r="H13" s="4"/>
      <c r="I13" s="4"/>
    </row>
    <row r="14" spans="1:9" s="1" customFormat="1" ht="20.100000000000001" customHeight="1" x14ac:dyDescent="0.15">
      <c r="A14" s="4">
        <v>14</v>
      </c>
      <c r="B14" s="4" t="s">
        <v>175</v>
      </c>
      <c r="C14" s="4" t="s">
        <v>284</v>
      </c>
      <c r="D14" s="5" t="s">
        <v>296</v>
      </c>
      <c r="E14" s="4">
        <v>1</v>
      </c>
      <c r="F14" s="4">
        <v>200</v>
      </c>
      <c r="G14" s="6">
        <f t="shared" si="1"/>
        <v>200</v>
      </c>
      <c r="H14" s="4"/>
      <c r="I14" s="4"/>
    </row>
    <row r="15" spans="1:9" s="1" customFormat="1" ht="20.100000000000001" customHeight="1" x14ac:dyDescent="0.15">
      <c r="A15" s="4">
        <v>15</v>
      </c>
      <c r="B15" s="4" t="s">
        <v>176</v>
      </c>
      <c r="C15" s="4" t="s">
        <v>284</v>
      </c>
      <c r="D15" s="5" t="s">
        <v>296</v>
      </c>
      <c r="E15" s="4">
        <v>1</v>
      </c>
      <c r="F15" s="4">
        <v>200</v>
      </c>
      <c r="G15" s="6">
        <f t="shared" si="1"/>
        <v>200</v>
      </c>
      <c r="H15" s="4"/>
      <c r="I15" s="4"/>
    </row>
    <row r="16" spans="1:9" s="1" customFormat="1" ht="20.100000000000001" customHeight="1" x14ac:dyDescent="0.15">
      <c r="A16" s="4">
        <v>16</v>
      </c>
      <c r="B16" s="4" t="s">
        <v>178</v>
      </c>
      <c r="C16" s="4" t="s">
        <v>277</v>
      </c>
      <c r="D16" s="5" t="s">
        <v>297</v>
      </c>
      <c r="E16" s="4">
        <v>1</v>
      </c>
      <c r="F16" s="4">
        <v>4450</v>
      </c>
      <c r="G16" s="6">
        <f t="shared" si="1"/>
        <v>4450</v>
      </c>
      <c r="H16" s="4"/>
      <c r="I16" s="4"/>
    </row>
    <row r="17" spans="1:9" s="1" customFormat="1" ht="20.100000000000001" customHeight="1" x14ac:dyDescent="0.15">
      <c r="A17" s="4">
        <v>17</v>
      </c>
      <c r="B17" s="4" t="s">
        <v>298</v>
      </c>
      <c r="C17" s="4" t="s">
        <v>284</v>
      </c>
      <c r="D17" s="5" t="s">
        <v>299</v>
      </c>
      <c r="E17" s="4">
        <v>1</v>
      </c>
      <c r="F17" s="4">
        <v>200</v>
      </c>
      <c r="G17" s="6">
        <f t="shared" si="1"/>
        <v>200</v>
      </c>
      <c r="H17" s="4"/>
      <c r="I17" s="4"/>
    </row>
    <row r="18" spans="1:9" s="1" customFormat="1" ht="20.100000000000001" customHeight="1" x14ac:dyDescent="0.15">
      <c r="A18" s="4">
        <v>18</v>
      </c>
      <c r="B18" s="4" t="s">
        <v>300</v>
      </c>
      <c r="C18" s="4" t="s">
        <v>277</v>
      </c>
      <c r="D18" s="5" t="s">
        <v>301</v>
      </c>
      <c r="E18" s="4">
        <v>1</v>
      </c>
      <c r="F18" s="4">
        <v>5710</v>
      </c>
      <c r="G18" s="6">
        <f t="shared" si="1"/>
        <v>5710</v>
      </c>
      <c r="H18" s="4"/>
      <c r="I18" s="4"/>
    </row>
    <row r="19" spans="1:9" s="1" customFormat="1" ht="20.100000000000001" customHeight="1" x14ac:dyDescent="0.15">
      <c r="A19" s="4">
        <v>19</v>
      </c>
      <c r="B19" s="4" t="s">
        <v>182</v>
      </c>
      <c r="C19" s="4" t="s">
        <v>279</v>
      </c>
      <c r="D19" s="5" t="s">
        <v>302</v>
      </c>
      <c r="E19" s="4">
        <v>1</v>
      </c>
      <c r="F19" s="4">
        <v>3160</v>
      </c>
      <c r="G19" s="6">
        <f t="shared" si="1"/>
        <v>3160</v>
      </c>
      <c r="H19" s="4"/>
      <c r="I19" s="4"/>
    </row>
    <row r="20" spans="1:9" s="1" customFormat="1" ht="20.100000000000001" customHeight="1" x14ac:dyDescent="0.15">
      <c r="A20" s="4">
        <v>20</v>
      </c>
      <c r="B20" s="4" t="s">
        <v>185</v>
      </c>
      <c r="C20" s="4" t="s">
        <v>279</v>
      </c>
      <c r="D20" s="5" t="s">
        <v>303</v>
      </c>
      <c r="E20" s="4">
        <v>1</v>
      </c>
      <c r="F20" s="4">
        <v>4290</v>
      </c>
      <c r="G20" s="6">
        <f t="shared" si="1"/>
        <v>4290</v>
      </c>
      <c r="H20" s="4"/>
      <c r="I20" s="4"/>
    </row>
    <row r="21" spans="1:9" s="1" customFormat="1" ht="20.100000000000001" customHeight="1" x14ac:dyDescent="0.15">
      <c r="A21" s="4">
        <v>21</v>
      </c>
      <c r="B21" s="4" t="s">
        <v>186</v>
      </c>
      <c r="C21" s="4" t="s">
        <v>279</v>
      </c>
      <c r="D21" s="5" t="s">
        <v>303</v>
      </c>
      <c r="E21" s="4">
        <v>1</v>
      </c>
      <c r="F21" s="4">
        <v>4290</v>
      </c>
      <c r="G21" s="6">
        <f t="shared" si="1"/>
        <v>4290</v>
      </c>
      <c r="H21" s="4"/>
      <c r="I21" s="4"/>
    </row>
    <row r="22" spans="1:9" s="1" customFormat="1" ht="20.100000000000001" customHeight="1" x14ac:dyDescent="0.15">
      <c r="A22" s="4">
        <v>22</v>
      </c>
      <c r="B22" s="4" t="s">
        <v>188</v>
      </c>
      <c r="C22" s="4" t="s">
        <v>279</v>
      </c>
      <c r="D22" s="5" t="s">
        <v>304</v>
      </c>
      <c r="E22" s="4">
        <v>1</v>
      </c>
      <c r="F22" s="4">
        <v>1170</v>
      </c>
      <c r="G22" s="6">
        <f t="shared" si="1"/>
        <v>1170</v>
      </c>
      <c r="H22" s="4"/>
      <c r="I22" s="4"/>
    </row>
    <row r="23" spans="1:9" s="1" customFormat="1" ht="20.100000000000001" customHeight="1" x14ac:dyDescent="0.15">
      <c r="A23" s="4">
        <v>23</v>
      </c>
      <c r="B23" s="4" t="s">
        <v>187</v>
      </c>
      <c r="C23" s="4" t="s">
        <v>277</v>
      </c>
      <c r="D23" s="5" t="s">
        <v>305</v>
      </c>
      <c r="E23" s="4">
        <v>1</v>
      </c>
      <c r="F23" s="4">
        <v>4350</v>
      </c>
      <c r="G23" s="6">
        <f t="shared" si="1"/>
        <v>4350</v>
      </c>
      <c r="H23" s="4"/>
      <c r="I23" s="4"/>
    </row>
    <row r="24" spans="1:9" s="1" customFormat="1" ht="20.100000000000001" customHeight="1" x14ac:dyDescent="0.15">
      <c r="A24" s="4">
        <v>24</v>
      </c>
      <c r="B24" s="4" t="s">
        <v>189</v>
      </c>
      <c r="C24" s="4" t="s">
        <v>277</v>
      </c>
      <c r="D24" s="5" t="s">
        <v>306</v>
      </c>
      <c r="E24" s="4">
        <v>1</v>
      </c>
      <c r="F24" s="4">
        <v>4350</v>
      </c>
      <c r="G24" s="6">
        <f t="shared" si="1"/>
        <v>4350</v>
      </c>
      <c r="H24" s="4"/>
      <c r="I24" s="4"/>
    </row>
    <row r="25" spans="1:9" s="1" customFormat="1" ht="20.100000000000001" customHeight="1" x14ac:dyDescent="0.15">
      <c r="A25" s="4">
        <v>25</v>
      </c>
      <c r="B25" s="4" t="s">
        <v>183</v>
      </c>
      <c r="C25" s="4" t="s">
        <v>279</v>
      </c>
      <c r="D25" s="5" t="s">
        <v>307</v>
      </c>
      <c r="E25" s="4">
        <v>1</v>
      </c>
      <c r="F25" s="4">
        <v>2140</v>
      </c>
      <c r="G25" s="6">
        <f t="shared" si="1"/>
        <v>2140</v>
      </c>
      <c r="H25" s="4"/>
      <c r="I25" s="4"/>
    </row>
    <row r="26" spans="1:9" s="1" customFormat="1" ht="20.100000000000001" customHeight="1" x14ac:dyDescent="0.15">
      <c r="A26" s="4">
        <v>26</v>
      </c>
      <c r="B26" s="4" t="s">
        <v>190</v>
      </c>
      <c r="C26" s="4" t="s">
        <v>277</v>
      </c>
      <c r="D26" s="5" t="s">
        <v>308</v>
      </c>
      <c r="E26" s="4">
        <v>1</v>
      </c>
      <c r="F26" s="4">
        <v>4450</v>
      </c>
      <c r="G26" s="6">
        <f t="shared" si="1"/>
        <v>4450</v>
      </c>
      <c r="H26" s="4"/>
      <c r="I26" s="4"/>
    </row>
    <row r="27" spans="1:9" s="1" customFormat="1" ht="20.100000000000001" customHeight="1" x14ac:dyDescent="0.15">
      <c r="A27" s="4">
        <v>27</v>
      </c>
      <c r="B27" s="4" t="s">
        <v>309</v>
      </c>
      <c r="C27" s="4" t="s">
        <v>279</v>
      </c>
      <c r="D27" s="5" t="s">
        <v>310</v>
      </c>
      <c r="E27" s="4">
        <v>1</v>
      </c>
      <c r="F27" s="4">
        <v>1350</v>
      </c>
      <c r="G27" s="6">
        <f t="shared" si="1"/>
        <v>1350</v>
      </c>
      <c r="H27" s="4"/>
      <c r="I27" s="4"/>
    </row>
    <row r="28" spans="1:9" s="1" customFormat="1" ht="20.100000000000001" customHeight="1" x14ac:dyDescent="0.15">
      <c r="A28" s="4">
        <v>28</v>
      </c>
      <c r="B28" s="4" t="s">
        <v>191</v>
      </c>
      <c r="C28" s="4"/>
      <c r="D28" s="4"/>
      <c r="E28" s="4">
        <v>1</v>
      </c>
      <c r="F28" s="4"/>
      <c r="G28" s="6"/>
      <c r="H28" s="4"/>
      <c r="I28" s="4"/>
    </row>
    <row r="29" spans="1:9" s="1" customFormat="1" ht="20.100000000000001" customHeight="1" x14ac:dyDescent="0.15">
      <c r="A29" s="4">
        <v>29</v>
      </c>
      <c r="B29" s="4" t="s">
        <v>311</v>
      </c>
      <c r="C29" s="4"/>
      <c r="D29" s="4"/>
      <c r="E29" s="4">
        <v>1</v>
      </c>
      <c r="F29" s="4"/>
      <c r="G29" s="6"/>
      <c r="H29" s="4"/>
      <c r="I29" s="4"/>
    </row>
    <row r="30" spans="1:9" s="1" customFormat="1" ht="20.100000000000001" customHeight="1" x14ac:dyDescent="0.15">
      <c r="A30" s="4">
        <v>30</v>
      </c>
      <c r="B30" s="4" t="s">
        <v>211</v>
      </c>
      <c r="C30" s="4" t="s">
        <v>312</v>
      </c>
      <c r="D30" s="5" t="s">
        <v>313</v>
      </c>
      <c r="E30" s="4">
        <v>1</v>
      </c>
      <c r="F30" s="4">
        <v>1260</v>
      </c>
      <c r="G30" s="6">
        <f t="shared" ref="G30" si="2">F30*E30</f>
        <v>1260</v>
      </c>
      <c r="H30" s="4"/>
      <c r="I30" s="4"/>
    </row>
    <row r="31" spans="1:9" s="1" customFormat="1" ht="20.100000000000001" customHeight="1" x14ac:dyDescent="0.15">
      <c r="A31" s="4">
        <v>31</v>
      </c>
      <c r="B31" s="4" t="s">
        <v>210</v>
      </c>
      <c r="C31" s="4" t="s">
        <v>279</v>
      </c>
      <c r="D31" s="5" t="s">
        <v>314</v>
      </c>
      <c r="E31" s="4">
        <v>1</v>
      </c>
      <c r="F31" s="4">
        <v>4450</v>
      </c>
      <c r="G31" s="6">
        <f>F31*E31</f>
        <v>4450</v>
      </c>
      <c r="H31" s="4"/>
      <c r="I31" s="4"/>
    </row>
    <row r="32" spans="1:9" s="1" customFormat="1" ht="20.100000000000001" customHeight="1" x14ac:dyDescent="0.15">
      <c r="A32" s="4">
        <v>32</v>
      </c>
      <c r="B32" s="4" t="s">
        <v>315</v>
      </c>
      <c r="C32" s="4" t="s">
        <v>279</v>
      </c>
      <c r="D32" s="5" t="s">
        <v>314</v>
      </c>
      <c r="E32" s="4">
        <v>1</v>
      </c>
      <c r="F32" s="4">
        <v>4450</v>
      </c>
      <c r="G32" s="6">
        <f>F32*E32</f>
        <v>4450</v>
      </c>
      <c r="H32" s="4"/>
      <c r="I32" s="4"/>
    </row>
    <row r="33" spans="1:18" s="1" customFormat="1" ht="20.100000000000001" customHeight="1" x14ac:dyDescent="0.15">
      <c r="A33" s="4">
        <v>33</v>
      </c>
      <c r="B33" s="4" t="s">
        <v>209</v>
      </c>
      <c r="C33" s="4" t="s">
        <v>279</v>
      </c>
      <c r="D33" s="5" t="s">
        <v>316</v>
      </c>
      <c r="E33" s="4">
        <v>1</v>
      </c>
      <c r="F33" s="4">
        <v>2780</v>
      </c>
      <c r="G33" s="6">
        <f>F33*E33</f>
        <v>2780</v>
      </c>
      <c r="H33" s="4"/>
      <c r="I33" s="4"/>
    </row>
    <row r="34" spans="1:18" s="1" customFormat="1" ht="20.100000000000001" customHeight="1" x14ac:dyDescent="0.15">
      <c r="A34" s="4">
        <v>34</v>
      </c>
      <c r="B34" s="4" t="s">
        <v>208</v>
      </c>
      <c r="C34" s="4" t="s">
        <v>279</v>
      </c>
      <c r="D34" s="5" t="s">
        <v>317</v>
      </c>
      <c r="E34" s="4">
        <v>1</v>
      </c>
      <c r="F34" s="4">
        <v>2780</v>
      </c>
      <c r="G34" s="6">
        <f>F34*E34</f>
        <v>2780</v>
      </c>
      <c r="H34" s="4"/>
      <c r="I34" s="4"/>
    </row>
    <row r="35" spans="1:18" s="1" customFormat="1" ht="20.100000000000001" customHeight="1" x14ac:dyDescent="0.15">
      <c r="A35" s="4">
        <v>35</v>
      </c>
      <c r="B35" s="4" t="s">
        <v>206</v>
      </c>
      <c r="C35" s="4" t="s">
        <v>279</v>
      </c>
      <c r="D35" s="5" t="s">
        <v>286</v>
      </c>
      <c r="E35" s="4">
        <v>1</v>
      </c>
      <c r="F35" s="4">
        <v>1760</v>
      </c>
      <c r="G35" s="6">
        <f t="shared" ref="G35" si="3">F35*E35</f>
        <v>1760</v>
      </c>
      <c r="H35" s="4"/>
      <c r="I35" s="4"/>
    </row>
    <row r="36" spans="1:18" s="1" customFormat="1" ht="20.100000000000001" customHeight="1" x14ac:dyDescent="0.15">
      <c r="A36" s="4">
        <v>36</v>
      </c>
      <c r="B36" s="4" t="s">
        <v>207</v>
      </c>
      <c r="C36" s="4" t="s">
        <v>318</v>
      </c>
      <c r="D36" s="5" t="s">
        <v>319</v>
      </c>
      <c r="E36" s="4">
        <v>1</v>
      </c>
      <c r="F36" s="4">
        <v>3160</v>
      </c>
      <c r="G36" s="6">
        <f t="shared" ref="G36:G58" si="4">F36*E36</f>
        <v>3160</v>
      </c>
      <c r="H36" s="4"/>
      <c r="I36" s="4"/>
    </row>
    <row r="37" spans="1:18" s="1" customFormat="1" ht="20.100000000000001" customHeight="1" x14ac:dyDescent="0.15">
      <c r="A37" s="4">
        <v>37</v>
      </c>
      <c r="B37" s="4" t="s">
        <v>212</v>
      </c>
      <c r="C37" s="4" t="s">
        <v>279</v>
      </c>
      <c r="D37" s="5" t="s">
        <v>314</v>
      </c>
      <c r="E37" s="4">
        <v>1</v>
      </c>
      <c r="F37" s="4">
        <v>4450</v>
      </c>
      <c r="G37" s="6">
        <f t="shared" si="4"/>
        <v>4450</v>
      </c>
      <c r="H37" s="4"/>
      <c r="I37" s="4"/>
    </row>
    <row r="38" spans="1:18" s="1" customFormat="1" ht="20.100000000000001" customHeight="1" x14ac:dyDescent="0.15">
      <c r="A38" s="4">
        <v>38</v>
      </c>
      <c r="B38" s="4" t="s">
        <v>215</v>
      </c>
      <c r="C38" s="4" t="s">
        <v>279</v>
      </c>
      <c r="D38" s="5" t="s">
        <v>314</v>
      </c>
      <c r="E38" s="4">
        <v>1</v>
      </c>
      <c r="F38" s="4">
        <v>4450</v>
      </c>
      <c r="G38" s="6">
        <f t="shared" si="4"/>
        <v>4450</v>
      </c>
      <c r="H38" s="4"/>
      <c r="I38" s="4"/>
    </row>
    <row r="39" spans="1:18" s="1" customFormat="1" ht="20.100000000000001" customHeight="1" x14ac:dyDescent="0.15">
      <c r="A39" s="4">
        <v>39</v>
      </c>
      <c r="B39" s="4" t="s">
        <v>214</v>
      </c>
      <c r="C39" s="4" t="s">
        <v>279</v>
      </c>
      <c r="D39" s="5" t="s">
        <v>316</v>
      </c>
      <c r="E39" s="4">
        <v>1</v>
      </c>
      <c r="F39" s="4">
        <v>2780</v>
      </c>
      <c r="G39" s="6">
        <f t="shared" si="4"/>
        <v>2780</v>
      </c>
      <c r="H39" s="4"/>
      <c r="I39" s="4"/>
    </row>
    <row r="40" spans="1:18" s="1" customFormat="1" ht="20.100000000000001" customHeight="1" x14ac:dyDescent="0.15">
      <c r="A40" s="4">
        <v>40</v>
      </c>
      <c r="B40" s="4" t="s">
        <v>213</v>
      </c>
      <c r="C40" s="4" t="s">
        <v>279</v>
      </c>
      <c r="D40" s="5" t="s">
        <v>317</v>
      </c>
      <c r="E40" s="4">
        <v>1</v>
      </c>
      <c r="F40" s="4">
        <v>2780</v>
      </c>
      <c r="G40" s="6">
        <f t="shared" si="4"/>
        <v>2780</v>
      </c>
      <c r="H40" s="4"/>
      <c r="I40" s="4"/>
    </row>
    <row r="41" spans="1:18" s="1" customFormat="1" ht="20.100000000000001" customHeight="1" x14ac:dyDescent="0.15">
      <c r="A41" s="4">
        <v>41</v>
      </c>
      <c r="B41" s="4" t="s">
        <v>216</v>
      </c>
      <c r="C41" s="4" t="s">
        <v>279</v>
      </c>
      <c r="D41" s="5" t="s">
        <v>286</v>
      </c>
      <c r="E41" s="4">
        <v>1</v>
      </c>
      <c r="F41" s="4">
        <v>1760</v>
      </c>
      <c r="G41" s="6">
        <f t="shared" si="4"/>
        <v>1760</v>
      </c>
      <c r="H41" s="4"/>
      <c r="I41" s="4"/>
    </row>
    <row r="42" spans="1:18" s="1" customFormat="1" ht="20.100000000000001" customHeight="1" x14ac:dyDescent="0.15">
      <c r="A42" s="4">
        <v>42</v>
      </c>
      <c r="B42" s="4" t="s">
        <v>192</v>
      </c>
      <c r="C42" s="4" t="s">
        <v>279</v>
      </c>
      <c r="D42" s="5" t="s">
        <v>320</v>
      </c>
      <c r="E42" s="4">
        <v>1</v>
      </c>
      <c r="F42" s="4">
        <v>1030</v>
      </c>
      <c r="G42" s="6">
        <f t="shared" si="4"/>
        <v>1030</v>
      </c>
      <c r="H42" s="4"/>
      <c r="I42" s="4"/>
    </row>
    <row r="43" spans="1:18" s="1" customFormat="1" ht="20.100000000000001" customHeight="1" x14ac:dyDescent="0.15">
      <c r="A43" s="4">
        <v>43</v>
      </c>
      <c r="B43" s="4" t="s">
        <v>321</v>
      </c>
      <c r="C43" s="4" t="s">
        <v>322</v>
      </c>
      <c r="D43" s="5" t="s">
        <v>323</v>
      </c>
      <c r="E43" s="4">
        <v>1</v>
      </c>
      <c r="F43" s="4">
        <v>1060</v>
      </c>
      <c r="G43" s="6">
        <f t="shared" si="4"/>
        <v>1060</v>
      </c>
      <c r="H43" s="4"/>
      <c r="I43" s="4"/>
    </row>
    <row r="44" spans="1:18" s="1" customFormat="1" ht="20.100000000000001" customHeight="1" x14ac:dyDescent="0.15">
      <c r="A44" s="4">
        <v>44</v>
      </c>
      <c r="B44" s="4" t="s">
        <v>193</v>
      </c>
      <c r="C44" s="4" t="s">
        <v>279</v>
      </c>
      <c r="D44" s="5" t="s">
        <v>320</v>
      </c>
      <c r="E44" s="4">
        <v>1</v>
      </c>
      <c r="F44" s="4">
        <v>1030</v>
      </c>
      <c r="G44" s="6">
        <f t="shared" si="4"/>
        <v>1030</v>
      </c>
      <c r="H44" s="4"/>
      <c r="I44" s="4"/>
    </row>
    <row r="45" spans="1:18" s="1" customFormat="1" ht="20.100000000000001" customHeight="1" x14ac:dyDescent="0.15">
      <c r="A45" s="4">
        <v>45</v>
      </c>
      <c r="B45" s="4" t="s">
        <v>324</v>
      </c>
      <c r="C45" s="4" t="s">
        <v>279</v>
      </c>
      <c r="D45" s="5" t="s">
        <v>320</v>
      </c>
      <c r="E45" s="4">
        <v>1</v>
      </c>
      <c r="F45" s="4">
        <v>1030</v>
      </c>
      <c r="G45" s="6">
        <f t="shared" si="4"/>
        <v>1030</v>
      </c>
      <c r="H45" s="4"/>
      <c r="I45" s="4"/>
    </row>
    <row r="46" spans="1:18" s="1" customFormat="1" ht="20.100000000000001" customHeight="1" x14ac:dyDescent="0.15">
      <c r="A46" s="4">
        <v>46</v>
      </c>
      <c r="B46" s="4" t="s">
        <v>325</v>
      </c>
      <c r="C46" s="4" t="s">
        <v>322</v>
      </c>
      <c r="D46" s="5" t="s">
        <v>323</v>
      </c>
      <c r="E46" s="4">
        <v>1</v>
      </c>
      <c r="F46" s="4">
        <v>1060</v>
      </c>
      <c r="G46" s="6">
        <f t="shared" si="4"/>
        <v>1060</v>
      </c>
      <c r="H46" s="4"/>
      <c r="I46" s="4"/>
    </row>
    <row r="47" spans="1:18" s="1" customFormat="1" ht="20.100000000000001" customHeight="1" x14ac:dyDescent="0.15">
      <c r="A47" s="4">
        <v>47</v>
      </c>
      <c r="B47" s="4" t="s">
        <v>326</v>
      </c>
      <c r="C47" s="4" t="s">
        <v>279</v>
      </c>
      <c r="D47" s="5" t="s">
        <v>320</v>
      </c>
      <c r="E47" s="4">
        <v>1</v>
      </c>
      <c r="F47" s="4">
        <v>1030</v>
      </c>
      <c r="G47" s="6">
        <f t="shared" si="4"/>
        <v>1030</v>
      </c>
      <c r="H47" s="4"/>
      <c r="I47" s="4"/>
    </row>
    <row r="48" spans="1:18" s="2" customFormat="1" ht="20.100000000000001" customHeight="1" x14ac:dyDescent="0.15">
      <c r="A48" s="7">
        <v>48</v>
      </c>
      <c r="B48" s="7" t="s">
        <v>327</v>
      </c>
      <c r="C48" s="7" t="s">
        <v>328</v>
      </c>
      <c r="D48" s="8" t="s">
        <v>329</v>
      </c>
      <c r="E48" s="67">
        <v>1</v>
      </c>
      <c r="F48" s="67">
        <v>130</v>
      </c>
      <c r="G48" s="6">
        <f t="shared" si="4"/>
        <v>130</v>
      </c>
      <c r="H48" s="67"/>
      <c r="I48" s="67"/>
      <c r="J48" s="68"/>
      <c r="K48" s="68"/>
      <c r="L48" s="68"/>
      <c r="M48" s="68"/>
      <c r="N48" s="68"/>
      <c r="O48" s="68"/>
      <c r="P48" s="68"/>
      <c r="Q48" s="68"/>
      <c r="R48" s="68"/>
    </row>
    <row r="49" spans="1:9" s="1" customFormat="1" ht="20.100000000000001" customHeight="1" x14ac:dyDescent="0.15">
      <c r="A49" s="4">
        <v>49</v>
      </c>
      <c r="B49" s="4" t="s">
        <v>330</v>
      </c>
      <c r="C49" s="4" t="s">
        <v>322</v>
      </c>
      <c r="D49" s="5" t="s">
        <v>323</v>
      </c>
      <c r="E49" s="4">
        <v>1</v>
      </c>
      <c r="F49" s="4">
        <v>1060</v>
      </c>
      <c r="G49" s="6">
        <f t="shared" si="4"/>
        <v>1060</v>
      </c>
      <c r="H49" s="4"/>
      <c r="I49" s="4"/>
    </row>
    <row r="50" spans="1:9" s="1" customFormat="1" ht="20.100000000000001" customHeight="1" x14ac:dyDescent="0.15">
      <c r="A50" s="4">
        <v>50</v>
      </c>
      <c r="B50" s="4" t="s">
        <v>194</v>
      </c>
      <c r="C50" s="4" t="s">
        <v>279</v>
      </c>
      <c r="D50" s="5" t="s">
        <v>320</v>
      </c>
      <c r="E50" s="4">
        <v>1</v>
      </c>
      <c r="F50" s="4">
        <v>1030</v>
      </c>
      <c r="G50" s="6">
        <f t="shared" si="4"/>
        <v>1030</v>
      </c>
      <c r="H50" s="4"/>
      <c r="I50" s="4"/>
    </row>
    <row r="51" spans="1:9" s="1" customFormat="1" ht="20.100000000000001" customHeight="1" x14ac:dyDescent="0.15">
      <c r="A51" s="4">
        <v>51</v>
      </c>
      <c r="B51" s="4" t="s">
        <v>331</v>
      </c>
      <c r="C51" s="4" t="s">
        <v>279</v>
      </c>
      <c r="D51" s="5" t="s">
        <v>320</v>
      </c>
      <c r="E51" s="4">
        <v>1</v>
      </c>
      <c r="F51" s="4">
        <v>1030</v>
      </c>
      <c r="G51" s="6">
        <f t="shared" si="4"/>
        <v>1030</v>
      </c>
      <c r="H51" s="4"/>
      <c r="I51" s="4"/>
    </row>
    <row r="52" spans="1:9" s="1" customFormat="1" ht="20.100000000000001" customHeight="1" x14ac:dyDescent="0.15">
      <c r="A52" s="4">
        <v>52</v>
      </c>
      <c r="B52" s="4" t="s">
        <v>332</v>
      </c>
      <c r="C52" s="4" t="s">
        <v>277</v>
      </c>
      <c r="D52" s="5" t="s">
        <v>333</v>
      </c>
      <c r="E52" s="4">
        <v>1</v>
      </c>
      <c r="F52" s="4">
        <v>2840</v>
      </c>
      <c r="G52" s="6">
        <f t="shared" si="4"/>
        <v>2840</v>
      </c>
      <c r="H52" s="4"/>
      <c r="I52" s="4"/>
    </row>
    <row r="53" spans="1:9" s="1" customFormat="1" ht="20.100000000000001" customHeight="1" x14ac:dyDescent="0.15">
      <c r="A53" s="4">
        <v>53</v>
      </c>
      <c r="B53" s="4" t="s">
        <v>334</v>
      </c>
      <c r="C53" s="4" t="s">
        <v>277</v>
      </c>
      <c r="D53" s="5" t="s">
        <v>335</v>
      </c>
      <c r="E53" s="4">
        <v>1</v>
      </c>
      <c r="F53" s="4">
        <v>2450</v>
      </c>
      <c r="G53" s="6">
        <f t="shared" si="4"/>
        <v>2450</v>
      </c>
      <c r="H53" s="4"/>
      <c r="I53" s="4"/>
    </row>
    <row r="54" spans="1:9" s="1" customFormat="1" ht="20.100000000000001" customHeight="1" x14ac:dyDescent="0.15">
      <c r="A54" s="4">
        <v>54</v>
      </c>
      <c r="B54" s="4" t="s">
        <v>195</v>
      </c>
      <c r="C54" s="4" t="s">
        <v>279</v>
      </c>
      <c r="D54" s="5" t="s">
        <v>320</v>
      </c>
      <c r="E54" s="4">
        <v>1</v>
      </c>
      <c r="F54" s="4">
        <v>1030</v>
      </c>
      <c r="G54" s="6">
        <f t="shared" si="4"/>
        <v>1030</v>
      </c>
      <c r="H54" s="4"/>
      <c r="I54" s="4"/>
    </row>
    <row r="55" spans="1:9" s="1" customFormat="1" ht="20.100000000000001" customHeight="1" x14ac:dyDescent="0.15">
      <c r="A55" s="4">
        <v>55</v>
      </c>
      <c r="B55" s="4" t="s">
        <v>336</v>
      </c>
      <c r="C55" s="4" t="s">
        <v>284</v>
      </c>
      <c r="D55" s="5" t="s">
        <v>337</v>
      </c>
      <c r="E55" s="4">
        <v>1</v>
      </c>
      <c r="F55" s="4">
        <v>220</v>
      </c>
      <c r="G55" s="6">
        <f t="shared" si="4"/>
        <v>220</v>
      </c>
      <c r="H55" s="4"/>
      <c r="I55" s="4"/>
    </row>
    <row r="56" spans="1:9" s="1" customFormat="1" ht="20.100000000000001" customHeight="1" x14ac:dyDescent="0.15">
      <c r="A56" s="4">
        <v>56</v>
      </c>
      <c r="B56" s="4" t="s">
        <v>338</v>
      </c>
      <c r="C56" s="4" t="s">
        <v>322</v>
      </c>
      <c r="D56" s="5" t="s">
        <v>323</v>
      </c>
      <c r="E56" s="4">
        <v>1</v>
      </c>
      <c r="F56" s="4">
        <v>1060</v>
      </c>
      <c r="G56" s="6">
        <f t="shared" si="4"/>
        <v>1060</v>
      </c>
      <c r="H56" s="4"/>
      <c r="I56" s="4"/>
    </row>
    <row r="57" spans="1:9" s="1" customFormat="1" ht="20.100000000000001" customHeight="1" x14ac:dyDescent="0.15">
      <c r="A57" s="4">
        <v>57</v>
      </c>
      <c r="B57" s="4" t="s">
        <v>339</v>
      </c>
      <c r="C57" s="4" t="s">
        <v>279</v>
      </c>
      <c r="D57" s="5" t="s">
        <v>340</v>
      </c>
      <c r="E57" s="4">
        <v>1</v>
      </c>
      <c r="F57" s="4">
        <v>1170</v>
      </c>
      <c r="G57" s="6">
        <f t="shared" si="4"/>
        <v>1170</v>
      </c>
      <c r="H57" s="4"/>
      <c r="I57" s="4"/>
    </row>
    <row r="58" spans="1:9" s="1" customFormat="1" ht="20.100000000000001" customHeight="1" x14ac:dyDescent="0.15">
      <c r="A58" s="4">
        <v>58</v>
      </c>
      <c r="B58" s="4" t="s">
        <v>341</v>
      </c>
      <c r="C58" s="4" t="s">
        <v>277</v>
      </c>
      <c r="D58" s="5" t="s">
        <v>342</v>
      </c>
      <c r="E58" s="4">
        <v>1</v>
      </c>
      <c r="F58" s="4">
        <v>3910</v>
      </c>
      <c r="G58" s="6">
        <f t="shared" si="4"/>
        <v>3910</v>
      </c>
      <c r="H58" s="4"/>
      <c r="I58" s="4"/>
    </row>
    <row r="59" spans="1:9" s="1" customFormat="1" ht="20.100000000000001" customHeight="1" x14ac:dyDescent="0.15">
      <c r="A59" s="4">
        <v>59</v>
      </c>
      <c r="B59" s="4" t="s">
        <v>343</v>
      </c>
      <c r="C59" s="4"/>
      <c r="D59" s="4"/>
      <c r="E59" s="4">
        <v>1</v>
      </c>
      <c r="F59" s="4"/>
      <c r="G59" s="6"/>
      <c r="H59" s="4"/>
      <c r="I59" s="4"/>
    </row>
    <row r="60" spans="1:9" s="1" customFormat="1" ht="20.100000000000001" customHeight="1" x14ac:dyDescent="0.15">
      <c r="A60" s="4">
        <v>60</v>
      </c>
      <c r="B60" s="4" t="s">
        <v>344</v>
      </c>
      <c r="C60" s="4" t="s">
        <v>279</v>
      </c>
      <c r="D60" s="5" t="s">
        <v>320</v>
      </c>
      <c r="E60" s="4">
        <v>1</v>
      </c>
      <c r="F60" s="4">
        <v>1030</v>
      </c>
      <c r="G60" s="6">
        <f t="shared" ref="G60" si="5">F60*E60</f>
        <v>1030</v>
      </c>
      <c r="H60" s="4"/>
      <c r="I60" s="4"/>
    </row>
    <row r="61" spans="1:9" s="1" customFormat="1" ht="20.100000000000001" customHeight="1" x14ac:dyDescent="0.15">
      <c r="A61" s="4">
        <v>61</v>
      </c>
      <c r="B61" s="4" t="s">
        <v>345</v>
      </c>
      <c r="C61" s="4" t="s">
        <v>279</v>
      </c>
      <c r="D61" s="5" t="s">
        <v>320</v>
      </c>
      <c r="E61" s="4">
        <v>1</v>
      </c>
      <c r="F61" s="4">
        <v>1030</v>
      </c>
      <c r="G61" s="6">
        <f t="shared" ref="G61:G68" si="6">F61*E61</f>
        <v>1030</v>
      </c>
      <c r="H61" s="4"/>
      <c r="I61" s="4"/>
    </row>
    <row r="62" spans="1:9" s="1" customFormat="1" ht="20.100000000000001" customHeight="1" x14ac:dyDescent="0.15">
      <c r="A62" s="4">
        <v>62</v>
      </c>
      <c r="B62" s="4" t="s">
        <v>346</v>
      </c>
      <c r="C62" s="4" t="s">
        <v>284</v>
      </c>
      <c r="D62" s="5" t="s">
        <v>337</v>
      </c>
      <c r="E62" s="4">
        <v>1</v>
      </c>
      <c r="F62" s="4">
        <v>220</v>
      </c>
      <c r="G62" s="6">
        <f t="shared" si="6"/>
        <v>220</v>
      </c>
      <c r="H62" s="4"/>
      <c r="I62" s="4"/>
    </row>
    <row r="63" spans="1:9" s="1" customFormat="1" ht="20.100000000000001" customHeight="1" x14ac:dyDescent="0.15">
      <c r="A63" s="4">
        <v>63</v>
      </c>
      <c r="B63" s="4" t="s">
        <v>347</v>
      </c>
      <c r="C63" s="4" t="s">
        <v>279</v>
      </c>
      <c r="D63" s="5" t="s">
        <v>320</v>
      </c>
      <c r="E63" s="4">
        <v>1</v>
      </c>
      <c r="F63" s="4">
        <v>1030</v>
      </c>
      <c r="G63" s="6">
        <f t="shared" si="6"/>
        <v>1030</v>
      </c>
      <c r="H63" s="4"/>
      <c r="I63" s="4"/>
    </row>
    <row r="64" spans="1:9" s="1" customFormat="1" ht="20.100000000000001" customHeight="1" x14ac:dyDescent="0.15">
      <c r="A64" s="4">
        <v>64</v>
      </c>
      <c r="B64" s="4" t="s">
        <v>348</v>
      </c>
      <c r="C64" s="4" t="s">
        <v>279</v>
      </c>
      <c r="D64" s="5" t="s">
        <v>340</v>
      </c>
      <c r="E64" s="4">
        <v>1</v>
      </c>
      <c r="F64" s="4">
        <v>1170</v>
      </c>
      <c r="G64" s="6">
        <f t="shared" si="6"/>
        <v>1170</v>
      </c>
      <c r="H64" s="4"/>
      <c r="I64" s="4"/>
    </row>
    <row r="65" spans="1:9" s="1" customFormat="1" ht="20.100000000000001" customHeight="1" x14ac:dyDescent="0.15">
      <c r="A65" s="4">
        <v>65</v>
      </c>
      <c r="B65" s="4" t="s">
        <v>349</v>
      </c>
      <c r="C65" s="4" t="s">
        <v>279</v>
      </c>
      <c r="D65" s="5" t="s">
        <v>320</v>
      </c>
      <c r="E65" s="4">
        <v>1</v>
      </c>
      <c r="F65" s="4">
        <v>1030</v>
      </c>
      <c r="G65" s="6">
        <f t="shared" si="6"/>
        <v>1030</v>
      </c>
      <c r="H65" s="4"/>
      <c r="I65" s="4"/>
    </row>
    <row r="66" spans="1:9" s="1" customFormat="1" ht="20.100000000000001" customHeight="1" x14ac:dyDescent="0.15">
      <c r="A66" s="4">
        <v>66</v>
      </c>
      <c r="B66" s="4" t="s">
        <v>350</v>
      </c>
      <c r="C66" s="4" t="s">
        <v>279</v>
      </c>
      <c r="D66" s="5" t="s">
        <v>320</v>
      </c>
      <c r="E66" s="4">
        <v>1</v>
      </c>
      <c r="F66" s="4">
        <v>1030</v>
      </c>
      <c r="G66" s="6">
        <f t="shared" si="6"/>
        <v>1030</v>
      </c>
      <c r="H66" s="4"/>
      <c r="I66" s="4"/>
    </row>
    <row r="67" spans="1:9" s="1" customFormat="1" ht="20.100000000000001" customHeight="1" x14ac:dyDescent="0.15">
      <c r="A67" s="4">
        <v>67</v>
      </c>
      <c r="B67" s="4" t="s">
        <v>351</v>
      </c>
      <c r="C67" s="4" t="s">
        <v>277</v>
      </c>
      <c r="D67" s="5" t="s">
        <v>352</v>
      </c>
      <c r="E67" s="4">
        <v>1</v>
      </c>
      <c r="F67" s="4">
        <v>2840</v>
      </c>
      <c r="G67" s="6">
        <f t="shared" si="6"/>
        <v>2840</v>
      </c>
      <c r="H67" s="4"/>
      <c r="I67" s="4"/>
    </row>
    <row r="68" spans="1:9" s="1" customFormat="1" ht="20.100000000000001" customHeight="1" x14ac:dyDescent="0.15">
      <c r="A68" s="4">
        <v>68</v>
      </c>
      <c r="B68" s="4" t="s">
        <v>353</v>
      </c>
      <c r="C68" s="4" t="s">
        <v>279</v>
      </c>
      <c r="D68" s="5" t="s">
        <v>320</v>
      </c>
      <c r="E68" s="4">
        <v>1</v>
      </c>
      <c r="F68" s="4">
        <v>1030</v>
      </c>
      <c r="G68" s="6">
        <f t="shared" si="6"/>
        <v>1030</v>
      </c>
      <c r="H68" s="4"/>
      <c r="I68" s="4"/>
    </row>
    <row r="69" spans="1:9" s="1" customFormat="1" ht="20.100000000000001" customHeight="1" x14ac:dyDescent="0.15">
      <c r="A69" s="4">
        <v>69</v>
      </c>
      <c r="B69" s="4" t="s">
        <v>181</v>
      </c>
      <c r="C69" s="4"/>
      <c r="D69" s="4"/>
      <c r="E69" s="4">
        <v>2</v>
      </c>
      <c r="F69" s="4"/>
      <c r="G69" s="6"/>
      <c r="H69" s="4"/>
      <c r="I69" s="4"/>
    </row>
    <row r="70" spans="1:9" s="1" customFormat="1" ht="20.100000000000001" customHeight="1" x14ac:dyDescent="0.15">
      <c r="A70" s="4">
        <v>70</v>
      </c>
      <c r="B70" s="4" t="s">
        <v>354</v>
      </c>
      <c r="C70" s="5" t="s">
        <v>284</v>
      </c>
      <c r="D70" s="5" t="s">
        <v>296</v>
      </c>
      <c r="E70" s="4">
        <v>1</v>
      </c>
      <c r="F70" s="4">
        <v>200</v>
      </c>
      <c r="G70" s="6">
        <f t="shared" ref="G70" si="7">F70*E70</f>
        <v>200</v>
      </c>
      <c r="H70" s="4"/>
      <c r="I70" s="4"/>
    </row>
    <row r="71" spans="1:9" s="1" customFormat="1" ht="20.100000000000001" customHeight="1" x14ac:dyDescent="0.15">
      <c r="A71" s="4">
        <v>71</v>
      </c>
      <c r="B71" s="4" t="s">
        <v>355</v>
      </c>
      <c r="C71" s="4" t="s">
        <v>279</v>
      </c>
      <c r="D71" s="5" t="s">
        <v>356</v>
      </c>
      <c r="E71" s="4">
        <v>1</v>
      </c>
      <c r="F71" s="4">
        <v>1710</v>
      </c>
      <c r="G71" s="6">
        <f>F71*E71</f>
        <v>1710</v>
      </c>
      <c r="H71" s="4"/>
      <c r="I71" s="4"/>
    </row>
    <row r="72" spans="1:9" s="1" customFormat="1" ht="20.100000000000001" customHeight="1" x14ac:dyDescent="0.15">
      <c r="A72" s="4">
        <v>72</v>
      </c>
      <c r="B72" s="4" t="s">
        <v>357</v>
      </c>
      <c r="C72" s="4" t="s">
        <v>279</v>
      </c>
      <c r="D72" s="5" t="s">
        <v>358</v>
      </c>
      <c r="E72" s="4">
        <v>1</v>
      </c>
      <c r="F72" s="4">
        <v>1350</v>
      </c>
      <c r="G72" s="6">
        <f>F72*E72</f>
        <v>1350</v>
      </c>
      <c r="H72" s="4"/>
      <c r="I72" s="4"/>
    </row>
    <row r="73" spans="1:9" s="1" customFormat="1" ht="20.100000000000001" customHeight="1" x14ac:dyDescent="0.15">
      <c r="A73" s="4">
        <v>73</v>
      </c>
      <c r="B73" s="4" t="s">
        <v>177</v>
      </c>
      <c r="C73" s="4" t="s">
        <v>277</v>
      </c>
      <c r="D73" s="5" t="s">
        <v>359</v>
      </c>
      <c r="E73" s="4">
        <v>1</v>
      </c>
      <c r="F73" s="4">
        <v>3910</v>
      </c>
      <c r="G73" s="6">
        <f>F73*E73</f>
        <v>3910</v>
      </c>
      <c r="H73" s="4"/>
      <c r="I73" s="4"/>
    </row>
    <row r="74" spans="1:9" s="1" customFormat="1" ht="20.100000000000001" customHeight="1" x14ac:dyDescent="0.15">
      <c r="A74" s="4">
        <v>74</v>
      </c>
      <c r="B74" s="4" t="s">
        <v>179</v>
      </c>
      <c r="C74" s="4" t="s">
        <v>360</v>
      </c>
      <c r="D74" s="5" t="s">
        <v>361</v>
      </c>
      <c r="E74" s="4">
        <v>1</v>
      </c>
      <c r="F74" s="4">
        <v>470</v>
      </c>
      <c r="G74" s="6">
        <f>F74*E74</f>
        <v>470</v>
      </c>
      <c r="H74" s="4"/>
      <c r="I74" s="4"/>
    </row>
    <row r="75" spans="1:9" s="1" customFormat="1" ht="20.100000000000001" customHeight="1" x14ac:dyDescent="0.15">
      <c r="A75" s="4">
        <v>75</v>
      </c>
      <c r="B75" s="4" t="s">
        <v>180</v>
      </c>
      <c r="C75" s="4" t="s">
        <v>284</v>
      </c>
      <c r="D75" s="5" t="s">
        <v>296</v>
      </c>
      <c r="E75" s="4">
        <v>1</v>
      </c>
      <c r="F75" s="4">
        <v>200</v>
      </c>
      <c r="G75" s="6">
        <f>F75*E75</f>
        <v>200</v>
      </c>
      <c r="H75" s="4"/>
      <c r="I75" s="4"/>
    </row>
    <row r="76" spans="1:9" s="1" customFormat="1" ht="20.100000000000001" customHeight="1" x14ac:dyDescent="0.15">
      <c r="A76" s="4">
        <v>76</v>
      </c>
      <c r="B76" s="4" t="s">
        <v>362</v>
      </c>
      <c r="C76" s="4"/>
      <c r="D76" s="4"/>
      <c r="E76" s="4">
        <v>1</v>
      </c>
      <c r="F76" s="4"/>
      <c r="G76" s="6"/>
      <c r="H76" s="4"/>
      <c r="I76" s="4"/>
    </row>
    <row r="77" spans="1:9" s="1" customFormat="1" ht="20.100000000000001" customHeight="1" x14ac:dyDescent="0.15">
      <c r="A77" s="4">
        <v>77</v>
      </c>
      <c r="B77" s="4" t="s">
        <v>178</v>
      </c>
      <c r="C77" s="4" t="s">
        <v>277</v>
      </c>
      <c r="D77" s="5" t="s">
        <v>363</v>
      </c>
      <c r="E77" s="4">
        <v>1</v>
      </c>
      <c r="F77" s="4">
        <v>4450</v>
      </c>
      <c r="G77" s="6">
        <f>F77*E77</f>
        <v>4450</v>
      </c>
      <c r="H77" s="4"/>
      <c r="I77" s="4"/>
    </row>
    <row r="78" spans="1:9" s="1" customFormat="1" ht="20.100000000000001" customHeight="1" x14ac:dyDescent="0.15">
      <c r="A78" s="4"/>
      <c r="B78" s="9" t="s">
        <v>161</v>
      </c>
      <c r="C78" s="9"/>
      <c r="D78" s="10"/>
      <c r="E78" s="9"/>
      <c r="F78" s="9"/>
      <c r="G78" s="11">
        <f>SUM(G2:G77)</f>
        <v>149500</v>
      </c>
      <c r="H78" s="4"/>
      <c r="I78" s="4"/>
    </row>
    <row r="79" spans="1:9" s="1" customFormat="1" ht="20.100000000000001" customHeight="1" x14ac:dyDescent="0.15">
      <c r="A79" s="4"/>
      <c r="B79" s="4"/>
      <c r="C79" s="4"/>
      <c r="D79" s="12" t="s">
        <v>275</v>
      </c>
      <c r="E79" s="13" t="s">
        <v>276</v>
      </c>
      <c r="F79" s="4"/>
      <c r="G79" s="6"/>
      <c r="H79" s="4"/>
      <c r="I79" s="4"/>
    </row>
    <row r="80" spans="1:9" s="1" customFormat="1" ht="20.100000000000001" customHeight="1" x14ac:dyDescent="0.15">
      <c r="A80" s="13">
        <v>80</v>
      </c>
      <c r="B80" s="14" t="s">
        <v>22</v>
      </c>
      <c r="C80" s="13" t="s">
        <v>21</v>
      </c>
      <c r="D80" s="13" t="s">
        <v>364</v>
      </c>
      <c r="E80" s="13">
        <v>5</v>
      </c>
      <c r="F80" s="15">
        <v>129</v>
      </c>
      <c r="G80" s="6"/>
      <c r="H80" s="4"/>
      <c r="I80" s="4"/>
    </row>
    <row r="81" spans="1:9" s="1" customFormat="1" ht="20.100000000000001" customHeight="1" x14ac:dyDescent="0.15">
      <c r="A81" s="13">
        <v>81</v>
      </c>
      <c r="B81" s="14" t="s">
        <v>23</v>
      </c>
      <c r="C81" s="13" t="s">
        <v>21</v>
      </c>
      <c r="D81" s="13" t="s">
        <v>365</v>
      </c>
      <c r="E81" s="13">
        <v>73</v>
      </c>
      <c r="F81" s="15">
        <v>85</v>
      </c>
      <c r="G81" s="6"/>
      <c r="H81" s="4"/>
      <c r="I81" s="4"/>
    </row>
    <row r="82" spans="1:9" s="1" customFormat="1" ht="20.100000000000001" customHeight="1" x14ac:dyDescent="0.15">
      <c r="A82" s="13">
        <v>82</v>
      </c>
      <c r="B82" s="14" t="s">
        <v>24</v>
      </c>
      <c r="C82" s="13" t="s">
        <v>21</v>
      </c>
      <c r="D82" s="13" t="s">
        <v>366</v>
      </c>
      <c r="E82" s="13">
        <v>39</v>
      </c>
      <c r="F82" s="15">
        <v>100</v>
      </c>
      <c r="G82" s="6"/>
      <c r="H82" s="4"/>
      <c r="I82" s="4"/>
    </row>
    <row r="83" spans="1:9" s="1" customFormat="1" ht="20.100000000000001" customHeight="1" x14ac:dyDescent="0.15">
      <c r="A83" s="13">
        <v>83</v>
      </c>
      <c r="B83" s="14" t="s">
        <v>25</v>
      </c>
      <c r="C83" s="13" t="s">
        <v>21</v>
      </c>
      <c r="D83" s="13" t="s">
        <v>367</v>
      </c>
      <c r="E83" s="13">
        <v>307</v>
      </c>
      <c r="F83" s="15">
        <v>85</v>
      </c>
      <c r="G83" s="6"/>
      <c r="H83" s="4"/>
      <c r="I83" s="4"/>
    </row>
    <row r="84" spans="1:9" s="1" customFormat="1" ht="20.100000000000001" customHeight="1" x14ac:dyDescent="0.15">
      <c r="A84" s="13">
        <v>84</v>
      </c>
      <c r="B84" s="13" t="s">
        <v>26</v>
      </c>
      <c r="C84" s="13" t="s">
        <v>21</v>
      </c>
      <c r="D84" s="13" t="s">
        <v>368</v>
      </c>
      <c r="E84" s="13">
        <v>1</v>
      </c>
      <c r="F84" s="4">
        <v>198</v>
      </c>
      <c r="G84" s="6"/>
      <c r="H84" s="4"/>
      <c r="I84" s="4"/>
    </row>
    <row r="85" spans="1:9" s="1" customFormat="1" ht="67.5" x14ac:dyDescent="0.15">
      <c r="A85" s="4"/>
      <c r="B85" s="16"/>
      <c r="C85" s="17" t="s">
        <v>369</v>
      </c>
      <c r="D85" s="13" t="s">
        <v>370</v>
      </c>
      <c r="E85" s="13">
        <v>17</v>
      </c>
      <c r="F85" s="4">
        <v>2640</v>
      </c>
      <c r="G85" s="6"/>
      <c r="H85" s="4"/>
      <c r="I85" s="4"/>
    </row>
    <row r="86" spans="1:9" s="1" customFormat="1" ht="67.5" x14ac:dyDescent="0.15">
      <c r="A86" s="4"/>
      <c r="B86" s="4"/>
      <c r="C86" s="17" t="s">
        <v>369</v>
      </c>
      <c r="D86" s="13" t="s">
        <v>371</v>
      </c>
      <c r="E86" s="13">
        <v>2</v>
      </c>
      <c r="F86" s="4">
        <v>3370</v>
      </c>
      <c r="G86" s="6"/>
      <c r="H86" s="4"/>
      <c r="I86" s="4"/>
    </row>
    <row r="87" spans="1:9" s="1" customFormat="1" ht="20.100000000000001" customHeight="1" x14ac:dyDescent="0.15">
      <c r="A87" s="65" t="s">
        <v>372</v>
      </c>
      <c r="B87" s="66"/>
      <c r="C87" s="66"/>
      <c r="D87" s="66"/>
      <c r="E87" s="66"/>
      <c r="F87" s="4"/>
      <c r="G87" s="6"/>
      <c r="H87" s="4"/>
      <c r="I87" s="4"/>
    </row>
    <row r="88" spans="1:9" s="1" customFormat="1" ht="20.100000000000001" customHeight="1" x14ac:dyDescent="0.15">
      <c r="A88" s="4">
        <v>85</v>
      </c>
      <c r="B88" s="4" t="s">
        <v>373</v>
      </c>
      <c r="C88" s="4" t="s">
        <v>142</v>
      </c>
      <c r="D88" s="4" t="s">
        <v>374</v>
      </c>
      <c r="E88" s="4">
        <v>2</v>
      </c>
      <c r="F88" s="4"/>
      <c r="G88" s="6"/>
      <c r="H88" s="4"/>
      <c r="I88" s="4"/>
    </row>
    <row r="89" spans="1:9" s="1" customFormat="1" ht="20.100000000000001" customHeight="1" x14ac:dyDescent="0.15">
      <c r="A89" s="4">
        <v>86</v>
      </c>
      <c r="B89" s="4" t="s">
        <v>144</v>
      </c>
      <c r="C89" s="4" t="s">
        <v>142</v>
      </c>
      <c r="D89" s="4" t="s">
        <v>375</v>
      </c>
      <c r="E89" s="4">
        <v>2</v>
      </c>
      <c r="F89" s="4"/>
      <c r="G89" s="6"/>
      <c r="H89" s="4"/>
      <c r="I89" s="4"/>
    </row>
    <row r="90" spans="1:9" s="1" customFormat="1" ht="20.100000000000001" customHeight="1" x14ac:dyDescent="0.15">
      <c r="A90" s="4"/>
      <c r="B90" s="4" t="s">
        <v>145</v>
      </c>
      <c r="C90" s="4" t="s">
        <v>142</v>
      </c>
      <c r="D90" s="4"/>
      <c r="E90" s="4"/>
      <c r="F90" s="4"/>
      <c r="G90" s="6"/>
      <c r="H90" s="4"/>
      <c r="I90" s="4"/>
    </row>
    <row r="91" spans="1:9" s="1" customFormat="1" ht="20.100000000000001" customHeight="1" x14ac:dyDescent="0.15">
      <c r="A91" s="4"/>
      <c r="B91" s="4" t="s">
        <v>146</v>
      </c>
      <c r="C91" s="4" t="s">
        <v>142</v>
      </c>
      <c r="D91" s="4"/>
      <c r="E91" s="4"/>
      <c r="F91" s="4"/>
      <c r="G91" s="6"/>
      <c r="H91" s="4"/>
      <c r="I91" s="4"/>
    </row>
    <row r="92" spans="1:9" s="1" customFormat="1" ht="20.100000000000001" customHeight="1" x14ac:dyDescent="0.15">
      <c r="A92" s="4"/>
      <c r="B92" s="4" t="s">
        <v>147</v>
      </c>
      <c r="C92" s="4" t="s">
        <v>142</v>
      </c>
      <c r="D92" s="4"/>
      <c r="E92" s="4"/>
      <c r="F92" s="4"/>
      <c r="G92" s="6"/>
      <c r="H92" s="4"/>
      <c r="I92" s="4"/>
    </row>
    <row r="93" spans="1:9" s="1" customFormat="1" ht="20.100000000000001" customHeight="1" x14ac:dyDescent="0.15">
      <c r="A93" s="4"/>
      <c r="B93" s="4" t="s">
        <v>148</v>
      </c>
      <c r="C93" s="4" t="s">
        <v>142</v>
      </c>
      <c r="D93" s="4"/>
      <c r="E93" s="4"/>
      <c r="F93" s="4"/>
      <c r="G93" s="6"/>
      <c r="H93" s="4"/>
      <c r="I93" s="4"/>
    </row>
    <row r="94" spans="1:9" s="1" customFormat="1" ht="20.100000000000001" customHeight="1" x14ac:dyDescent="0.15">
      <c r="A94" s="4"/>
      <c r="B94" s="4"/>
      <c r="C94" s="13"/>
      <c r="D94" s="13" t="s">
        <v>275</v>
      </c>
      <c r="E94" s="13" t="s">
        <v>276</v>
      </c>
      <c r="F94" s="4"/>
      <c r="G94" s="6"/>
      <c r="H94" s="4"/>
      <c r="I94" s="4"/>
    </row>
    <row r="95" spans="1:9" s="1" customFormat="1" ht="67.5" x14ac:dyDescent="0.15">
      <c r="A95" s="4"/>
      <c r="B95" s="16"/>
      <c r="C95" s="17" t="s">
        <v>369</v>
      </c>
      <c r="D95" s="13" t="s">
        <v>370</v>
      </c>
      <c r="E95" s="13">
        <v>17</v>
      </c>
      <c r="F95" s="4">
        <v>2640</v>
      </c>
      <c r="G95" s="6">
        <f t="shared" ref="G95" si="8">F95*E95</f>
        <v>44880</v>
      </c>
      <c r="H95" s="4"/>
      <c r="I95" s="4"/>
    </row>
    <row r="96" spans="1:9" s="1" customFormat="1" ht="67.5" x14ac:dyDescent="0.15">
      <c r="A96" s="4"/>
      <c r="B96" s="4"/>
      <c r="C96" s="17" t="s">
        <v>369</v>
      </c>
      <c r="D96" s="13" t="s">
        <v>371</v>
      </c>
      <c r="E96" s="13">
        <v>2</v>
      </c>
      <c r="F96" s="4">
        <v>3370</v>
      </c>
      <c r="G96" s="6">
        <f>F96*E96</f>
        <v>6740</v>
      </c>
      <c r="H96" s="4"/>
      <c r="I96" s="4"/>
    </row>
    <row r="97" spans="1:9" s="1" customFormat="1" ht="20.100000000000001" customHeight="1" x14ac:dyDescent="0.15">
      <c r="A97" s="4"/>
      <c r="B97" s="4"/>
      <c r="C97" s="18" t="s">
        <v>261</v>
      </c>
      <c r="D97" s="4"/>
      <c r="E97" s="4"/>
      <c r="F97" s="4"/>
      <c r="G97" s="6"/>
      <c r="H97" s="4"/>
      <c r="I97" s="4"/>
    </row>
    <row r="98" spans="1:9" s="1" customFormat="1" ht="20.100000000000001" customHeight="1" x14ac:dyDescent="0.15">
      <c r="A98" s="4"/>
      <c r="B98" s="4" t="s">
        <v>376</v>
      </c>
      <c r="C98" s="18" t="s">
        <v>262</v>
      </c>
      <c r="D98" s="4" t="s">
        <v>377</v>
      </c>
      <c r="E98" s="4">
        <v>4</v>
      </c>
      <c r="F98" s="4">
        <v>1320</v>
      </c>
      <c r="G98" s="6">
        <f>F98*E98</f>
        <v>5280</v>
      </c>
      <c r="H98" s="4"/>
      <c r="I98" s="4"/>
    </row>
    <row r="99" spans="1:9" s="1" customFormat="1" ht="20.100000000000001" customHeight="1" x14ac:dyDescent="0.15">
      <c r="A99" s="4"/>
      <c r="B99" s="4" t="s">
        <v>378</v>
      </c>
      <c r="C99" s="18" t="s">
        <v>262</v>
      </c>
      <c r="D99" s="4" t="s">
        <v>379</v>
      </c>
      <c r="E99" s="4">
        <v>2</v>
      </c>
      <c r="F99" s="4">
        <v>1470</v>
      </c>
      <c r="G99" s="6">
        <f>F99*E99</f>
        <v>2940</v>
      </c>
      <c r="H99" s="4"/>
      <c r="I99" s="4"/>
    </row>
    <row r="100" spans="1:9" ht="20.100000000000001" customHeight="1" x14ac:dyDescent="0.15">
      <c r="A100" s="19"/>
      <c r="B100" s="20" t="s">
        <v>161</v>
      </c>
      <c r="C100" s="21"/>
      <c r="D100" s="21"/>
      <c r="E100" s="21"/>
      <c r="F100" s="21"/>
      <c r="G100" s="20">
        <f>SUM(G95:G99)</f>
        <v>59840</v>
      </c>
      <c r="H100" s="19"/>
      <c r="I100" s="19"/>
    </row>
    <row r="101" spans="1:9" ht="20.100000000000001" customHeight="1" x14ac:dyDescent="0.15">
      <c r="A101" s="50" t="s">
        <v>270</v>
      </c>
      <c r="B101" s="50"/>
      <c r="C101" s="50"/>
      <c r="D101" s="50"/>
      <c r="E101" s="50"/>
      <c r="F101" s="50"/>
      <c r="G101" s="50"/>
      <c r="H101" s="50"/>
      <c r="I101" s="50"/>
    </row>
    <row r="103" spans="1:9" ht="20.100000000000001" customHeight="1" x14ac:dyDescent="0.15">
      <c r="F103" s="51" t="s">
        <v>271</v>
      </c>
      <c r="G103" s="51"/>
      <c r="H103" s="51"/>
      <c r="I103" s="51"/>
    </row>
    <row r="104" spans="1:9" ht="20.100000000000001" customHeight="1" x14ac:dyDescent="0.15">
      <c r="F104" s="51" t="s">
        <v>272</v>
      </c>
      <c r="G104" s="51"/>
      <c r="H104" s="51"/>
      <c r="I104" s="51"/>
    </row>
    <row r="105" spans="1:9" ht="20.100000000000001" customHeight="1" x14ac:dyDescent="0.15">
      <c r="F105" s="51" t="s">
        <v>273</v>
      </c>
      <c r="G105" s="51"/>
      <c r="H105" s="51"/>
      <c r="I105" s="51"/>
    </row>
  </sheetData>
  <mergeCells count="5">
    <mergeCell ref="A87:E87"/>
    <mergeCell ref="A101:I101"/>
    <mergeCell ref="F103:I103"/>
    <mergeCell ref="F104:I104"/>
    <mergeCell ref="F105:I105"/>
  </mergeCells>
  <phoneticPr fontId="9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通风询价</vt:lpstr>
      <vt:lpstr>风机询价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王立飞</cp:lastModifiedBy>
  <dcterms:created xsi:type="dcterms:W3CDTF">2006-09-16T00:00:00Z</dcterms:created>
  <dcterms:modified xsi:type="dcterms:W3CDTF">2015-05-26T03:04:30Z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2052-9.1.0.4993</vt:lpwstr>
  </property>
</Properties>
</file>